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neringa.mickeviciute\Desktop\Stacionaraus\Neringa\Rastai\"/>
    </mc:Choice>
  </mc:AlternateContent>
  <xr:revisionPtr revIDLastSave="0" documentId="8_{B27E6855-8545-49E1-8C81-19BEEA395AC4}" xr6:coauthVersionLast="36" xr6:coauthVersionMax="36" xr10:uidLastSave="{00000000-0000-0000-0000-000000000000}"/>
  <bookViews>
    <workbookView xWindow="-108" yWindow="-108" windowWidth="23256" windowHeight="12576" tabRatio="847" xr2:uid="{00000000-000D-0000-FFFF-FFFF00000000}"/>
  </bookViews>
  <sheets>
    <sheet name="Muziejai" sheetId="22" r:id="rId1"/>
  </sheets>
  <definedNames>
    <definedName name="_xlnm.Print_Area" localSheetId="0">Muziejai!$A$1:$J$162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4" i="22" l="1"/>
  <c r="E154" i="22" s="1"/>
  <c r="D156" i="22"/>
  <c r="E156" i="22" s="1"/>
  <c r="I17" i="22"/>
  <c r="I18" i="22"/>
  <c r="I19" i="22"/>
  <c r="I20" i="22"/>
  <c r="I12" i="22"/>
  <c r="I13" i="22"/>
  <c r="I14" i="22"/>
  <c r="I127" i="22" l="1"/>
  <c r="D127" i="22" s="1"/>
  <c r="I93" i="22"/>
  <c r="D160" i="22" l="1"/>
  <c r="E160" i="22" s="1"/>
  <c r="E127" i="22"/>
  <c r="D91" i="22"/>
  <c r="E91" i="22" s="1"/>
  <c r="D152" i="22" l="1"/>
  <c r="E152" i="22" s="1"/>
  <c r="D148" i="22"/>
  <c r="E148" i="22" s="1"/>
  <c r="I145" i="22"/>
  <c r="D145" i="22" s="1"/>
  <c r="E145" i="22" s="1"/>
  <c r="D137" i="22"/>
  <c r="E137" i="22" s="1"/>
  <c r="D122" i="22"/>
  <c r="E122" i="22" s="1"/>
  <c r="D110" i="22"/>
  <c r="E110" i="22" s="1"/>
  <c r="I108" i="22"/>
  <c r="D118" i="22" s="1"/>
  <c r="E118" i="22" s="1"/>
  <c r="D26" i="22"/>
  <c r="D23" i="22"/>
  <c r="E103" i="22"/>
  <c r="E96" i="22"/>
  <c r="E98" i="22"/>
  <c r="E90" i="22"/>
  <c r="D88" i="22"/>
  <c r="E88" i="22" s="1"/>
  <c r="E86" i="22"/>
  <c r="D77" i="22"/>
  <c r="E77" i="22" s="1"/>
  <c r="E75" i="22"/>
  <c r="D73" i="22"/>
  <c r="D72" i="22"/>
  <c r="D62" i="22"/>
  <c r="E61" i="22"/>
  <c r="E57" i="22"/>
  <c r="E56" i="22"/>
  <c r="E55" i="22"/>
  <c r="E54" i="22"/>
  <c r="E52" i="22"/>
  <c r="D45" i="22"/>
  <c r="D30" i="22"/>
  <c r="D108" i="22" l="1"/>
  <c r="E108" i="22" s="1"/>
  <c r="D120" i="22"/>
  <c r="E120" i="22" s="1"/>
  <c r="D115" i="22"/>
  <c r="E115" i="22" s="1"/>
  <c r="D47" i="22" l="1"/>
  <c r="E47" i="22" s="1"/>
  <c r="D42" i="22"/>
  <c r="D38" i="22"/>
  <c r="D27" i="22" l="1"/>
  <c r="E23" i="22"/>
  <c r="E87" i="22" l="1"/>
  <c r="E73" i="22"/>
  <c r="E72" i="22"/>
  <c r="D70" i="22"/>
  <c r="E70" i="22" s="1"/>
  <c r="E45" i="22"/>
  <c r="E42" i="22"/>
  <c r="E38" i="22"/>
  <c r="E30" i="22"/>
  <c r="E26" i="22"/>
  <c r="E60" i="22"/>
  <c r="E68" i="22"/>
  <c r="E105" i="22"/>
  <c r="I16" i="22"/>
  <c r="I15" i="22"/>
  <c r="I11" i="22"/>
  <c r="E62" i="22" l="1"/>
  <c r="E2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Baltranaitė</author>
  </authors>
  <commentList>
    <comment ref="D159" authorId="0" shapeId="0" xr:uid="{634AC867-774D-4E5B-B3D8-79FC3191AFF1}">
      <text>
        <r>
          <rPr>
            <b/>
            <sz val="9"/>
            <color indexed="81"/>
            <rFont val="Tahoma"/>
            <family val="2"/>
            <charset val="186"/>
          </rPr>
          <t>Dar turite nurodyti ir spalvą</t>
        </r>
      </text>
    </comment>
  </commentList>
</comments>
</file>

<file path=xl/sharedStrings.xml><?xml version="1.0" encoding="utf-8"?>
<sst xmlns="http://schemas.openxmlformats.org/spreadsheetml/2006/main" count="262" uniqueCount="254">
  <si>
    <t xml:space="preserve">Forma patvirtinta </t>
  </si>
  <si>
    <t xml:space="preserve">Lietuvos Respublikos kultūros ministro </t>
  </si>
  <si>
    <t>2019 m. gruodžio 13 d. įsakymu Nr. ĮV-826</t>
  </si>
  <si>
    <t xml:space="preserve">(Lietuvos Respublikos kultūros ministro </t>
  </si>
  <si>
    <t>2023 m. gruodžio 14 d. įsakymo Nr. ĮV-977</t>
  </si>
  <si>
    <t>redakcija)</t>
  </si>
  <si>
    <r>
      <rPr>
        <b/>
        <sz val="16"/>
        <color rgb="FF000000"/>
        <rFont val="Calibri Light"/>
        <family val="2"/>
        <charset val="186"/>
        <scheme val="major"/>
      </rPr>
      <t>VILNIAUS GAONO ŽYDŲ ISTORIJOS MUZIEJAUS
2024</t>
    </r>
    <r>
      <rPr>
        <b/>
        <i/>
        <sz val="16"/>
        <color rgb="FFC00000"/>
        <rFont val="Calibri Light"/>
        <family val="2"/>
        <charset val="186"/>
        <scheme val="major"/>
      </rPr>
      <t xml:space="preserve"> </t>
    </r>
    <r>
      <rPr>
        <b/>
        <sz val="16"/>
        <color rgb="FF000000"/>
        <rFont val="Calibri Light"/>
        <family val="2"/>
        <charset val="186"/>
        <scheme val="major"/>
      </rPr>
      <t>METŲ VEIKLOS PLANO VYKDYMO ATASKAITA</t>
    </r>
  </si>
  <si>
    <t>Metų prioritetinė veikla, įvykdymo informacija</t>
  </si>
  <si>
    <r>
      <t>Planinis pokytis 
(</t>
    </r>
    <r>
      <rPr>
        <sz val="11"/>
        <color theme="1"/>
        <rFont val="Calibri"/>
        <family val="2"/>
        <charset val="186"/>
        <scheme val="minor"/>
      </rPr>
      <t>stebėsenos rodiklis, 
matavimo vienetas ir / ar proceso etapas, stadija)</t>
    </r>
  </si>
  <si>
    <t>Planinė reikšmė</t>
  </si>
  <si>
    <t>Faktinė reikšmė</t>
  </si>
  <si>
    <t>Įvykdymo procentas</t>
  </si>
  <si>
    <t>Komentaras</t>
  </si>
  <si>
    <t>Investicijų projekto „Istorinio Vilniaus geto bibliotekos pastato Žemaitijos g. 4, Vilniuje aktualizavimas įkuriant Holokausto Lietuvoje ir Vilniaus geto muziejų“ įgyvendinimo pažanga nuo šiuo metu aktualios IP patvirtintos bendros vertės (proc.)</t>
  </si>
  <si>
    <t>Parengta ir suderinta polichromijos darbų programa ir suderinti su Restauravimo taryba (KM) (vnt.)</t>
  </si>
  <si>
    <t>Parengtos Ekspozicijos projekto parengimo viešojo pirkimo konkurso sąlygos (vnt.)</t>
  </si>
  <si>
    <t xml:space="preserve">Rodiklis nepasiektas, nes rangos darbų vykdymas buvo pradėtas 2024 m. rugsėjį. Rangos darbams numatyti 22 mėn., planuojama darbų pabaiga 2026 m. 2024 m. skirta 574 000 Eur ir prioritetas buvo skiriamas pastato avarinės būklės stabilizavimui. </t>
  </si>
  <si>
    <t>Paskelbtas Ekspozicijos projekto parengimo konkursas (vnt.)</t>
  </si>
  <si>
    <t>Investicijų projekto „Žako Lipšico memorialinio muziejaus Druskininkuose, Šv. Jokūbo g. 17, modernizavimas ir plėtra“ įgyvendinimo pažanga nuo šiuo metu aktualios IP patvirtintos bendros vertės (proc.)</t>
  </si>
  <si>
    <t>Investicijų projekto „Panerių memorialo Holokausto ir visoms nacizmo aukoms atminti kompleksinis sutvarkymas“ įgyvendinimo pažanga nuo šiuo metu aktualios IP patvirtintos bendros vertės (proc.)</t>
  </si>
  <si>
    <t>Atnaujinta memorialo takų apšvietimo struktūra, įrengta nauja vaizdo stebėjimo sistema (vnt.)</t>
  </si>
  <si>
    <t>Įsigytas įrenginys, skaičiuojantis apsilankiusiuosius Panerių memoriale (vnt.)</t>
  </si>
  <si>
    <t>Įdiegti audiogidai hebrajų k. prie kiekvienos Panerių memorialo duobės (vnt.)</t>
  </si>
  <si>
    <t>Užsienio ir Lietuvos ekspertų jungtinė darbo grupė parengia koncepcijos gairės, kuriomis vadovaujantis bus įgyvendinti kokybiški istorinės atminties naratyvo pokyčiai Panerių memoriale, atititinkantys šiuolaikinius standartus, taikomus tokio pobūdžio trauminės istorijos memorialams (vnt.)</t>
  </si>
  <si>
    <t>Rodiklis nepasiektas, nes pagal Lietuvos Respublikos Vyriausybės kanceliarijos sudarytos Panerių memorialo kompleksinio sutvarkymo ir pritaikymo lankyti tarpžinybinės priežiūros komisijos nutarimą (2024 m. gegužės 8 d., Nr. LV-226) Muziejus buvo įpareigotas iki 2025 m. vasario 1 d. parengti Panerių memorialo sutvarkymo koncepciją. Planinė užduotis perkelta į 2025 metus.</t>
  </si>
  <si>
    <t>Veiklos sritis, tema, metinis veiksmas/darbas,
įvykdymo informacija</t>
  </si>
  <si>
    <t xml:space="preserve"> Stebėsenos rodiklis, matavimo vienetas</t>
  </si>
  <si>
    <t>Sudėtinis stebėsenos rodiklis, 
matavimo vienetas</t>
  </si>
  <si>
    <r>
      <rPr>
        <b/>
        <sz val="14"/>
        <color theme="1"/>
        <rFont val="Calibri"/>
        <family val="2"/>
        <scheme val="minor"/>
      </rPr>
      <t>PAGRINDINĖ VEIKLA</t>
    </r>
    <r>
      <rPr>
        <b/>
        <i/>
        <sz val="14"/>
        <color theme="1"/>
        <rFont val="Calibri"/>
        <family val="2"/>
        <scheme val="minor"/>
      </rPr>
      <t xml:space="preserve"> </t>
    </r>
    <r>
      <rPr>
        <i/>
        <sz val="14"/>
        <color theme="1"/>
        <rFont val="Calibri"/>
        <family val="2"/>
        <scheme val="minor"/>
      </rPr>
      <t>(pagal teisės aktuose nustatytas funkcijas)</t>
    </r>
  </si>
  <si>
    <t xml:space="preserve">Lankytojų skaičius (žm.)
</t>
  </si>
  <si>
    <t>Lankytojų skaičius muziejaus ekspozicijose ir parodose (žm.)</t>
  </si>
  <si>
    <t>Apsilankiusių muziejaus ekspozicijose ir parodose  asmenų, turinčių negalią, skaičius (žm.)</t>
  </si>
  <si>
    <t>Lankytojų skaičius muziejaus fonduose (žm.)</t>
  </si>
  <si>
    <t>Virtualių apsilankymų skaičius (vnt.)</t>
  </si>
  <si>
    <t xml:space="preserve">Apsilankymų muziejaus virtualiose parodose skaičius (vnt.) </t>
  </si>
  <si>
    <t>Nemokamai apsilankiusių lankytojų dalis (proc.)</t>
  </si>
  <si>
    <t>Parduotų bilietų su nuolaida skaičius (vnt.)</t>
  </si>
  <si>
    <r>
      <t>Nemokamai apsilankiusių lankytojų skaičius (žm.),</t>
    </r>
    <r>
      <rPr>
        <i/>
        <sz val="11"/>
        <rFont val="Calibri"/>
        <family val="2"/>
        <charset val="186"/>
        <scheme val="minor"/>
      </rPr>
      <t xml:space="preserve"> </t>
    </r>
    <r>
      <rPr>
        <b/>
        <i/>
        <sz val="11"/>
        <rFont val="Calibri"/>
        <family val="2"/>
        <charset val="186"/>
        <scheme val="minor"/>
      </rPr>
      <t>iš jų:</t>
    </r>
  </si>
  <si>
    <t>Nemokamai apsilankiusių lankytojų skaičius paskutiniais mėnesių sekmadieniais (žm.)</t>
  </si>
  <si>
    <t>Visuomenei pristatyta muziejaus rinkinio dalis (proc.)</t>
  </si>
  <si>
    <t xml:space="preserve">Muziejaus rinkiniuose saugomų muziejinių vertybių skaičius (kaupiamieji vnt.) </t>
  </si>
  <si>
    <t>Rodiklis viršytas, nes kitų muziejų muziejininkai į savo rengiamų parodų koncepcijas įtraukė Lietuvos žydų istorijos segmentą, skolinosi muziejines vertybes ar jų skaitmeninių atvaizdų parodoms; ataskaitiniais metais buvo atidarytas Lietuvos žydų kultūros ir tapatybės muziejus – naujas VGŽIM padalinys, iškilo virtualių ir laikinųjų parodų poreikis.</t>
  </si>
  <si>
    <t>Muziejaus rinkiniuose saugomų muziejinių vertybių bendra vertė (eurai)</t>
  </si>
  <si>
    <t xml:space="preserve">Įsigytų muziejinių vertybių skaičius (vnt.) </t>
  </si>
  <si>
    <t>Metinės išlaidos kilnojamųjų kultūros vertybių įsigijimui (eurai)</t>
  </si>
  <si>
    <t>Eksponuotų muziejaus rinkiniuose saugomų muziejinių vertybių skaičius (vnt.)</t>
  </si>
  <si>
    <t>Virtualiai eksponuotų muziejaus rinkiniuose saugomų muziejinių vertybių skaičius (vnt.)</t>
  </si>
  <si>
    <t>Išleistų muziejaus rinkinius populiarinančių leidinių skaičius (vnt.)</t>
  </si>
  <si>
    <t>Mokslinių publikacijų skaičius (vnt.)</t>
  </si>
  <si>
    <t>Surengtų parodų skaičius (vnt.)</t>
  </si>
  <si>
    <t>Surengtų parodų muziejuje skaičius (vnt.)</t>
  </si>
  <si>
    <t>Surengtų parodų kitur Lietuvoje skaičius (vnt.)</t>
  </si>
  <si>
    <t>Surengtų parodų užsienyje skaičius (vnt.)</t>
  </si>
  <si>
    <t>Surengtų virtualių parodų skaičius (vnt.)</t>
  </si>
  <si>
    <t>Lituanistinių muziejinių vertybių aktualizavimo veiklų skaičius (vnt.)</t>
  </si>
  <si>
    <t>Atliekamų paieškos ir kitų tyrimų apie kultūros vertybes, esančias užsienyje, skaičius (vnt.)</t>
  </si>
  <si>
    <t>Įsigytų lituanistinių muziejinių vertybių iš užsienio skaičius (vnt.)</t>
  </si>
  <si>
    <t>Surengtų parodų ir (ar) kitų muziejaus renginių apie lituanistines vertybes, esančias užsienyje, skaičius (vnt.)</t>
  </si>
  <si>
    <t>Tikrąja verte įvertintų muziejaus rinkiniuose saugomų muziejinių vertybių dalis (proc.)</t>
  </si>
  <si>
    <t>Pervertintų tikrąja verte muziejaus rinkiniuose saugomų muziejinių vertybių skaičius (vnt.)</t>
  </si>
  <si>
    <t>Įvertintų tikrąja verte muziejaus rinkiniuose saugomų muziejinių vertybių skaičius (vnt.)</t>
  </si>
  <si>
    <t>Būtino konservuoti ir restauruoti muziejaus rinkinio dalis (proc.)</t>
  </si>
  <si>
    <t>Konservuotų muziejinių vertybių  skaičius (vnt.)</t>
  </si>
  <si>
    <t>Restauruotų muziejinių vertybių skaičius (vnt.)</t>
  </si>
  <si>
    <t>Būtinų konservuoti ir restauruoti muziejaus rinkiniuose saugomų muziejinių vertybių  skaičius (vnt.)</t>
  </si>
  <si>
    <t>Restauruotų muziejinių vertybių, priklausančių kitiems muziejams, įstaigoms ir privatiems asmenims, skaičius (vnt.)</t>
  </si>
  <si>
    <t xml:space="preserve">Suteiktų metodinių prevencinio konservavimo, konservavimo, restauravimo ir technologinių tyrimų konsultacijų skaičius (vnt.) </t>
  </si>
  <si>
    <t xml:space="preserve">Konsultuotų kitų muziejų specialistų rinkinių apsaugos, apskaitos, eksponavimo, tyrimo, parodų rengimo, edukacijos ir kitais muziejiniais klausimais skaičius (asm.) 
</t>
  </si>
  <si>
    <t>Suteiktų metodinių konsultacijų rinkinių apsaugos, apskaitos, eksponavimo, tyrimo, parodų rengimo, edukacijos ir kitais muziejiniais klausimais kitų muziejų specialistams skaičius (vnt.)</t>
  </si>
  <si>
    <t>Planinė reikšmė viršyta, nes ataskaitiniais metais buvo didesnis konsultacijų poreikis žydų kultūros ir istorijos artefaktų eksponvimo, taip pat kitais rinkinių apsaugos, apskaitos, tyrimo, edukacijos klausimais.</t>
  </si>
  <si>
    <t>Surengtų dalijimosi gerąja praktika veiklų rinkinių apsaugos, apskaitos, eksponavimo ir tyrimo klausimais kitų muziejų specialistams skaičius (vnt.)</t>
  </si>
  <si>
    <r>
      <t>Edukaciniuose užsiėmimuose  dalyvavusių žmonių skaičius (žm.),</t>
    </r>
    <r>
      <rPr>
        <b/>
        <i/>
        <sz val="11"/>
        <rFont val="Calibri"/>
        <family val="2"/>
        <charset val="186"/>
        <scheme val="minor"/>
      </rPr>
      <t xml:space="preserve"> iš jų:</t>
    </r>
  </si>
  <si>
    <t>Surengtų edukacinių užsiėmimų skaičius (vnt.)</t>
  </si>
  <si>
    <t>Edukaciniuose užsiėmimuose dalyvavusių vaikų ir mokinių skaičius (žm.)</t>
  </si>
  <si>
    <t>Edukaciniuose užsiėmimuose dalyvavusių asmenų su negalia skaičius (žm.)</t>
  </si>
  <si>
    <t xml:space="preserve">Virtualiuose edukaciniuose užsiėmimuose dalyvavusių žmonių skaičius (žm.) </t>
  </si>
  <si>
    <t xml:space="preserve">Surengtų virtualių edukacinių užsiėmimų skaičius (vnt.) </t>
  </si>
  <si>
    <t>Muziejaus sukurtų virtualių edukacinių produktų skaičius (vnt.)</t>
  </si>
  <si>
    <t>Muziejaus sukurtų virtualių edukacinių produktų peržiūrų skaičius (vnt.)</t>
  </si>
  <si>
    <t>Ekskursijose dalyvavusių žmonių skaičius (žm.)</t>
  </si>
  <si>
    <t>Organizuotų ekskursijų skaičius (vnt.)</t>
  </si>
  <si>
    <t>Virtualiose ekskursijose (turuose)  dalyvavusių žmonių skaičius (žm.)</t>
  </si>
  <si>
    <t>Virtualių ekskursijų (turų) skaičius (vnt.)</t>
  </si>
  <si>
    <t>Suskaitmenintų ir skaitmeninių kultūros paveldo objektų peržiūrų skaičius, tenkantis vienam objektui (vnt.)</t>
  </si>
  <si>
    <t>Suskaitmenintų ir skaitmeninių kultūros paveldo objektų skaičius iš viso (vnt.)</t>
  </si>
  <si>
    <t>Rodiklis nepasiektas, nes suskaitmenintų ir skaitmeninių kultūros paveldo objektų peržiūrų skaičiaus, tenkančio vienam objektui, tiksliai suskaičiuoti nėra galimybių, kadangi www.europeana.eu nepateikia duomenų.</t>
  </si>
  <si>
    <t>Suskaitmenintų kultūros paveldo objektų skaičius (vnt.)</t>
  </si>
  <si>
    <t>Suskaitmenintų ir skaitmeninių kultūros paveldo objektų peržiūrų skaičius (vnt.)</t>
  </si>
  <si>
    <t>LIMIS portale prieinamų suskaitmenintų ir skaitmeninių kultūros paveldo objektų skaičius iš viso (vnt.)</t>
  </si>
  <si>
    <t>VEPIS sistemoje prieinamų suskaitmenintų ir skaitmeninių kultūros paveldo objektų skaičius (vnt.)</t>
  </si>
  <si>
    <t xml:space="preserve">Suskaitmenintų kultūros paveldo objektų, kurių skaitmeninių kopijų, metaduomenų ir ženklinimo kokybė atitinka ne žemesnę kaip trečią duomenų kokybės kategoriją, skaičius (vnt.) </t>
  </si>
  <si>
    <r>
      <t xml:space="preserve">Lietuvos muziejų, pasinaudojusių skaitmeninimo kompetencijų centrų paslaugomis, skaičius (vnt.) 
</t>
    </r>
    <r>
      <rPr>
        <i/>
        <sz val="11"/>
        <rFont val="Calibri"/>
        <family val="2"/>
        <charset val="186"/>
        <scheme val="minor"/>
      </rPr>
      <t>[Taikoma tik Lietuvos nacionaliniam dailės muziejui, Nacionaliniam M. K. Čiurlionio dailės muziejui, Lietuvos jūrų muziejui ir Šiaulių „Aušros“ muziejui]</t>
    </r>
  </si>
  <si>
    <t>Suteiktų metodinių konsultacijų skaitmeninimo klausimais skaičius (vnt.)</t>
  </si>
  <si>
    <t>Kitiems Lietuvos muziejams sukurtų skaitmeninių vaizdų skaičius (vnt.)</t>
  </si>
  <si>
    <r>
      <t xml:space="preserve">LIMIS portale prieinamų Lietuvos muziejų suskaitmenintų ir skaitmeninių kultūros paveldo objektų dalis (proc.) 
</t>
    </r>
    <r>
      <rPr>
        <i/>
        <sz val="11"/>
        <rFont val="Calibri"/>
        <family val="2"/>
        <charset val="186"/>
        <scheme val="minor"/>
      </rPr>
      <t>[Taikoma tik Lietuvos nacionaliniam dailės muziejui]</t>
    </r>
  </si>
  <si>
    <t>Suskaitmenintų ir skaitmeninių Lietuvos muziejų saugomų kultūros paveldo objektų skaičius iš viso (vnt.)</t>
  </si>
  <si>
    <t>Suskaitmenintų ir skaitmeninių Lietuvos muziejų kultūros paveldo objektų, prieinamų LIMIS portale, skaičius (vnt.)</t>
  </si>
  <si>
    <r>
      <t xml:space="preserve">LIMIS portale prieinamų suskaitmenintų ir skaitmeninių Lietuvos muziejų saugomų kultūros paveldo objektų dalis VEPIS sistemoje (proc.) 
</t>
    </r>
    <r>
      <rPr>
        <i/>
        <sz val="11"/>
        <rFont val="Calibri"/>
        <family val="2"/>
        <charset val="186"/>
        <scheme val="minor"/>
      </rPr>
      <t>[Taikoma tik Lietuvos nacionaliniam dailės muziejui]</t>
    </r>
  </si>
  <si>
    <t>Suskaitmenintų ir skaitmeninių kultūros paveldo objektų, pateiktų į VEPIS sistemą, skaičius iš viso (vnt.)</t>
  </si>
  <si>
    <r>
      <t xml:space="preserve">Virtualiųjų apsilankymų LIMIS portale skaičiaus pokytis lyginant su praėjusiais metais (proc.) 
</t>
    </r>
    <r>
      <rPr>
        <i/>
        <sz val="11"/>
        <rFont val="Calibri"/>
        <family val="2"/>
        <charset val="186"/>
        <scheme val="minor"/>
      </rPr>
      <t>[Taikoma tik Lietuvos nacionaliniam dailės muziejui]</t>
    </r>
  </si>
  <si>
    <t>Virtualiųjų apsilankymų LIMIS portale skaičius praėjusiais ataskaitiniais metais (vnt.)</t>
  </si>
  <si>
    <t>Virtualiųjų apsilankymų LIMIS portale skaičius (vnt.)</t>
  </si>
  <si>
    <r>
      <t xml:space="preserve">Į „Europeana“ sistemą pateiktų suskaitmenintų Lietuvos muziejų kultūros paveldo objektų skaičius iš viso (vnt.)
</t>
    </r>
    <r>
      <rPr>
        <i/>
        <sz val="11"/>
        <color theme="1"/>
        <rFont val="Calibri"/>
        <family val="2"/>
        <charset val="186"/>
        <scheme val="minor"/>
      </rPr>
      <t>[Taikoma tik Lietuvos nacionaliniam dailės muziejui]</t>
    </r>
  </si>
  <si>
    <t>Į „Europeana“ sistemą pateiktų  suskaitmenintų Lietuvos muziejų kultūros paveldo objektų skaičius (vnt.)</t>
  </si>
  <si>
    <t>PASLAUGŲ KOKYBĖ IR PRIEINAMUMAS</t>
  </si>
  <si>
    <t>Sukurtų naujų paslaugų skaičius (vnt.)</t>
  </si>
  <si>
    <t>Sukurtų naujų e-paslaugų skaičius (vnt.)</t>
  </si>
  <si>
    <t>Sukurtų naujų fizinių paslaugų skaičius (vnt.)</t>
  </si>
  <si>
    <t>Alternatyvių fiziniam apsilankymui prieigų prie teikiamų kultūros paslaugų skaičius (vnt.)</t>
  </si>
  <si>
    <t>Muziejaus surengtų renginių skaičius (vnt.)</t>
  </si>
  <si>
    <t>Lankytojų skaičius muziejaus organizuotuose renginiuose (žm.)</t>
  </si>
  <si>
    <t>Surengtų virtualių renginių skaičius (vnt.)</t>
  </si>
  <si>
    <t xml:space="preserve">Apsilankymų muziejaus virtualiuose renginiuose skaičius (vnt.) </t>
  </si>
  <si>
    <t>Kitų juridinių asmenų muziejuje surengtų renginių skaičius (vnt.)</t>
  </si>
  <si>
    <t>Lankytojų skaičius muziejuje kitų juridinių asmenų surengtuose  renginiuose (žm.)</t>
  </si>
  <si>
    <t>Paslaugų, įtrauktų į Kultūros paso paslaugų rinkinį, skaičius (vnt.)</t>
  </si>
  <si>
    <t>Suteiktų paslaugų, įtrauktų į Kultūros paso paslaugų rinkinį, skaičius (vnt.)</t>
  </si>
  <si>
    <t>Asmenims, turintiems negalią, pritaikytų paslaugų skaičius (vnt.)</t>
  </si>
  <si>
    <t>Rodiklis viršytas, nes Lietuvos žydų kultūros ir tapatybės muziejaus nuolatinėje ekspozicijoje sukurta asmenims su negalia pritaikyta liečiama skulptūra ir paveikslas.</t>
  </si>
  <si>
    <t>Atnaujintų/naujai įrengtų muziejaus ekspozicijų skaičius (vnt.)</t>
  </si>
  <si>
    <t>Atnaujintų muziejaus ekspozicijų skaičius (vnt.)</t>
  </si>
  <si>
    <t>Rodiklis viršytas, nes įrengta Lietuvos žydų kultūros ir tapatybės muziejaus nuolatinė ekspozicija (iš viso 19 erdvių) ir atnaujinta Samuelio Bako muziejaus 3 a. ekspozicinė erdvė.</t>
  </si>
  <si>
    <t>Naujai įrengtų muziejaus ekspozicijų skaičius (vnt.)</t>
  </si>
  <si>
    <t>Surengtų tarptautinių parodų Lietuvoje bei užsienyje skaičius (vnt.)</t>
  </si>
  <si>
    <t>Rodiklis viršytas, nes papildomai organizuota Urugvajaus menininkės, poetės, akademikės Elian Stolarsky paroda „Keista šalis / Strange Country“.</t>
  </si>
  <si>
    <t>Tarptautinių projektų, kuriuos įgyvendina(-o) arba dalyvauja(-o) įgyvendinant muziejus, skaičius (vnt.)</t>
  </si>
  <si>
    <t>Tarptautinių projektų, kuriuos įgyvendina(-o) muziejus, skaičius (vnt.)</t>
  </si>
  <si>
    <t>Tarptautinių projektų Lietuvoje ir užsienyje, kuriuose dalyvauja(-o) muziejus, skaičius (vnt.)</t>
  </si>
  <si>
    <t>Tarptautinių organizacijų, kurių narys įvairiomis formomis yra muziejus, skaičius (vnt.)</t>
  </si>
  <si>
    <t>Muziejaus narystės tarptautinėse organizacijose skaičius (vnt.)</t>
  </si>
  <si>
    <t>Tarptautinių darbo grupių, kurių ekspertinėse veiklose dalyvavo muziejaus darbuotojai, skaičius (vnt.)</t>
  </si>
  <si>
    <r>
      <rPr>
        <b/>
        <sz val="11"/>
        <color rgb="FF000000"/>
        <rFont val="Calibri"/>
        <family val="2"/>
        <charset val="186"/>
        <scheme val="minor"/>
      </rPr>
      <t>III. Tarpsektorinis bendradarbiavimas:
1. Jungtinės parodos su kitais Lietuvos muziejais.</t>
    </r>
    <r>
      <rPr>
        <sz val="11"/>
        <color rgb="FF000000"/>
        <rFont val="Calibri"/>
        <family val="2"/>
        <charset val="186"/>
        <scheme val="minor"/>
      </rPr>
      <t xml:space="preserve"> Alytaus kraštotyros muziejui paskolintos 27 muziejinės vertybės. Tęstas 2 muziejinių vertybių skolinimas Ukmergės kraštotyros muziejui ir 3 muziejinių vertybių skolinimas Lietuvos nacionalinio muziejaus parodoms „Tikėti ar netikėti: sąmokslo teorija“ ir „Neišspręsta kompozicija. Antrasis pasaulinis karas sovietų Lietuvos dailėje“, 1 muziejinė vertybė Lietuvos nacionalinio dailės muziejaus Nacionalinės dailės galerijos parodai „Septynios tarpukario Vilniaus menininkės“.
Parodai „Pasakiška Prancūzija: Augustino ir Raimondo Savickų pėdomis“ Lietuvos žydų kultūros ir tapatybės muziejuje iš Raimondo Savicko asmeninio archyvo pasiskolinta 30 muziejinių vertybių, parodai iš VGŽIM rinkinių „Samuelis Bakas: 1956–1964“ pasiskolintos 2 muziejinės vertybės iš menininkės Eglės Ridikaitės, ekspozicijai Lietuvos žydų kultūros ir tapatybės muziejuje pasiskolinta 1 muziejinė vertybė iš Lietuvos nacionalinės Martyno Mažvydio bibliotekos, ekspozicijai Samuelio Bako muziejuje – 4 muziejinės vertybės iš dailininko Romualdo Inčirausko. Paroda </t>
    </r>
    <r>
      <rPr>
        <i/>
        <sz val="11"/>
        <color rgb="FF000000"/>
        <rFont val="Calibri"/>
        <family val="2"/>
        <charset val="186"/>
        <scheme val="minor"/>
      </rPr>
      <t>Vilniaus genijaus atgimimas</t>
    </r>
    <r>
      <rPr>
        <sz val="11"/>
        <color rgb="FF000000"/>
        <rFont val="Calibri"/>
        <family val="2"/>
        <charset val="186"/>
        <scheme val="minor"/>
      </rPr>
      <t xml:space="preserve"> nukelta į 2025 m. pradžią.
</t>
    </r>
    <r>
      <rPr>
        <b/>
        <sz val="11"/>
        <color rgb="FF000000"/>
        <rFont val="Calibri"/>
        <family val="2"/>
        <charset val="186"/>
        <scheme val="minor"/>
      </rPr>
      <t>2. Bendradarbiavimas su kitomis kultūros įstaigomis.</t>
    </r>
    <r>
      <rPr>
        <sz val="11"/>
        <color rgb="FF000000"/>
        <rFont val="Calibri"/>
        <family val="2"/>
        <charset val="186"/>
        <scheme val="minor"/>
      </rPr>
      <t xml:space="preserve"> Projektas „Gesharim / Tiltai“ kartu su Nacionaline Martyno Mažvydo biblioteka, renginys, skirtas susitikimui su menininkų Zundelovičių šeima. Kilnojamosios parodos (8): „Knygos ant medžių neauga“ Alytaus Jurgio Kunčino viešoji biblioteka; 
„Knygos ant medžių neauga“ Kupiškio viešoji bblioteka; „Lietuva litvakų kūryboje“ Kelmės krašto muziejus; „Lietuvos žydai už geležinės uždangos“ Jurbarko rajono savivaldybės viešoji biblioteka. 2024 m. Rugsėjo 23 – spalio 24 d.; „Litvakai Izraelio gatvėse“ Vilniaus Šolomo Aleichemo ORT gimnazija. 2024.01.02.-2024.12.31; „Išsigelbėjęs Lietuvos žydų vaikas pasakoja apie Šoa“ pastatomi ištraukiamieji stendai eksponuoti nuo 2024 m. liepos 1 d. iki 2024 m. liepos 26 d. Jurbarko r. savivaldybės viešojoje bibliotekoje; kilnojamoji paroda „Išsigelbėjęs Lietuvos žydų vaikas pasakoja apie Šoa“ nuo 2024 m. kovo 15 d. iki 2024 m. kovo 31 d. Birštono muziejuje; kilnojamoji paroda „Išsigelbėjęs Lietuvos žydų vaikas pasakoja apie Šoa“ nuo 2024 liepos 1 d. iki 2024 liepos 31 d. Akmenės krašto muziejuje.
</t>
    </r>
    <r>
      <rPr>
        <b/>
        <sz val="11"/>
        <color rgb="FF000000"/>
        <rFont val="Calibri"/>
        <family val="2"/>
        <charset val="186"/>
        <scheme val="minor"/>
      </rPr>
      <t xml:space="preserve">3. Bendadarbiavimas su švietimo ir mokslo įstaigomis (2). </t>
    </r>
    <r>
      <rPr>
        <sz val="11"/>
        <color rgb="FF000000"/>
        <rFont val="Calibri"/>
        <family val="2"/>
        <charset val="186"/>
        <scheme val="minor"/>
      </rPr>
      <t xml:space="preserve">VGŽIM Holokausto ekspozicijoje eksponuota Vilniaus universiteto Komunikacijos fakulteto parengta kilnojama paroda „Gydant sielos žaizdas“; kovo 15 d. Lietuvos žydų gelbėtojų minėjimo renginys Vilniaus universitete, teikta faktologinė, istorinė medžiaga, bendraujama su gelbėtojų giminaičiais.
</t>
    </r>
    <r>
      <rPr>
        <b/>
        <sz val="11"/>
        <color rgb="FF000000"/>
        <rFont val="Calibri"/>
        <family val="2"/>
        <charset val="186"/>
        <scheme val="minor"/>
      </rPr>
      <t>4. Bendradarbiavimas su bendruomenėmis (2).</t>
    </r>
    <r>
      <rPr>
        <sz val="11"/>
        <color rgb="FF000000"/>
        <rFont val="Calibri"/>
        <family val="2"/>
        <charset val="186"/>
        <scheme val="minor"/>
      </rPr>
      <t xml:space="preserve"> Renginiai „Jie griovė Sovietų sąjungą“ (su žydų bendruomene „Vilnius – Lietuvos Jeruzalė“); Vilniaus žydų bendruomenė prisidėjo prie projekto „Trumposios prozos konkursas žydų gelbėtojų tema“ įgyvendinimo.
</t>
    </r>
    <r>
      <rPr>
        <b/>
        <sz val="11"/>
        <color rgb="FF000000"/>
        <rFont val="Calibri"/>
        <family val="2"/>
        <charset val="186"/>
        <scheme val="minor"/>
      </rPr>
      <t>5. Bendradarbiavimas su verslo įmonėmis ir organizacijomis bei valstybės įmonėmis.</t>
    </r>
    <r>
      <rPr>
        <sz val="11"/>
        <color rgb="FF000000"/>
        <rFont val="Calibri"/>
        <family val="2"/>
        <charset val="186"/>
        <scheme val="minor"/>
      </rPr>
      <t xml:space="preserve"> Įgyvendintų iniciatyvų skaičius – 2: atlikti tyrimai, parengti teikimai ir būtina dokumentacija 33-jų žydų gelbėtųjų apdovanojimui ir nustatytais terminais perduoti LR Kultūros ministerijai ir  LR Prezidentūrai. Pasirašyta sutartis su LR kariuomenės Karo prievolės ir komplektavimo tarnyba, pravestos ekskursijos po LŽKTM muziejaus ekspoziciją kariškiams.</t>
    </r>
  </si>
  <si>
    <t>Jungtinių parodų su kitais Lietuvos muziejais skaičius (vnt.)</t>
  </si>
  <si>
    <t>Paskolintų muziejinių vertybių skaičius (vnt.)</t>
  </si>
  <si>
    <t>Pasiskolintų kultūros vertybių skaičius (vnt.)</t>
  </si>
  <si>
    <t>Bendradarbiaujant su kitomis įstaigomis ir organizacijomis  įgyvendintų iniciatyvų skaičius (vnt.)</t>
  </si>
  <si>
    <t>Bendradarbiaujant su kitomis kultūros įstaigomis įgyvendintų iniciatyvų skaičius (vnt.)</t>
  </si>
  <si>
    <t>Rodiklis viršytas, nes tęstas bendradarbiavimas su skirtinguose Lietuvos regionuose esančiais muziejais, bibliotekomis, kultūros centrais, juose rodytos kilnojamosios parodos.</t>
  </si>
  <si>
    <t>Bendradarbiaujant su švietimo ir mokslo įstaigomis įgyvendintų iniciatyvų skaičius (vnt.)</t>
  </si>
  <si>
    <t>Bendradarbiaujant su bendruomenėmis įgyvendintų iniciatyvų skaičius (vnt.)</t>
  </si>
  <si>
    <t>Bendradarbiaujant su nevyriausybinėmis organizacijomis įgyvendintų iniciatyvų skaičius (vnt.)</t>
  </si>
  <si>
    <t>Bendradarbiaujant su verslo įmonėmis ir organizacijomis bei valstybės įmonėmis įgyvendintų iniciatyvų skaičius (vnt.)</t>
  </si>
  <si>
    <t>Atliktų lankytojų tyrimų skaičius (vnt.)</t>
  </si>
  <si>
    <t>Muziejaus administruojamų paskyrų socialiniuose tinkluose sekėjų skaičius (vnt.)</t>
  </si>
  <si>
    <t>Virtualiųjų apsilankymų administruojamose interneto svetainėse ataskaitiniais metais skaičius (vnt.)</t>
  </si>
  <si>
    <r>
      <rPr>
        <b/>
        <sz val="11"/>
        <color rgb="FF000000"/>
        <rFont val="Calibri"/>
        <family val="2"/>
        <charset val="186"/>
        <scheme val="minor"/>
      </rPr>
      <t xml:space="preserve">V. Savanoriavimas, socialinis dalyvavimas:
</t>
    </r>
    <r>
      <rPr>
        <sz val="11"/>
        <color rgb="FF000000"/>
        <rFont val="Calibri"/>
        <family val="2"/>
        <charset val="186"/>
        <scheme val="minor"/>
      </rPr>
      <t>1. Pagal Austrijos ambasados savanorių programą: Elijas Kogleris, Tabea Chaharlangi, Kilianas Whiteleggas
2. Savanorė iš Ukrainos Sofija Šustenko
3. Savanorė iš JAV Joslyn Felician.</t>
    </r>
  </si>
  <si>
    <t>Muziejuje ir/ar jos renginiuose bent kartą dirbusių savanorių skaičius (žm.)</t>
  </si>
  <si>
    <t>BENDROSIOS FUNKCIJOS</t>
  </si>
  <si>
    <t>Žmogiškieji ištekliai</t>
  </si>
  <si>
    <r>
      <rPr>
        <b/>
        <sz val="11"/>
        <color rgb="FF000000"/>
        <rFont val="Calibri"/>
        <family val="2"/>
        <charset val="186"/>
        <scheme val="minor"/>
      </rPr>
      <t xml:space="preserve">I. Personalo valdymas:
</t>
    </r>
    <r>
      <rPr>
        <sz val="11"/>
        <color rgb="FF000000"/>
        <rFont val="Calibri"/>
        <family val="2"/>
        <charset val="186"/>
        <scheme val="minor"/>
      </rPr>
      <t>1. Užtikrintas efektyvus žmogiškųjų išteklių valdymas.
2. Priimti nauji darbuotojai į laisvas ar atsilaisvinusias pareigybes, siekiant užtikrinti efektyvų muziejaus planuojamų kultūros ir infrastruktūros gerinimo veiklų organizavimą.</t>
    </r>
  </si>
  <si>
    <t>Užimtų pareigybių dalis (proc.)</t>
  </si>
  <si>
    <r>
      <t xml:space="preserve">Patvirtintas pareigybių skaičius (vnt.), </t>
    </r>
    <r>
      <rPr>
        <b/>
        <i/>
        <sz val="11"/>
        <color theme="1"/>
        <rFont val="Calibri"/>
        <family val="2"/>
        <charset val="186"/>
        <scheme val="minor"/>
      </rPr>
      <t>iš jų:</t>
    </r>
  </si>
  <si>
    <t>Bendrosios veiklos srities darbuotojų skaičius, tenkantis vienam specialiosios veiklos srities darbuotojui (vnt.)</t>
  </si>
  <si>
    <r>
      <t xml:space="preserve">Patvirtintų pareigybių bendrosios veiklos srityje skaičius (vnt.), </t>
    </r>
    <r>
      <rPr>
        <b/>
        <i/>
        <sz val="11"/>
        <color theme="1"/>
        <rFont val="Calibri"/>
        <family val="2"/>
        <charset val="186"/>
        <scheme val="minor"/>
      </rPr>
      <t>iš jų:</t>
    </r>
  </si>
  <si>
    <t>Patvirtintų D lygio pareigybių skaičius (vnt.)</t>
  </si>
  <si>
    <r>
      <t xml:space="preserve">Patvirtintų pareigybių specialiosios veiklos srityje skaičius (vnt.), </t>
    </r>
    <r>
      <rPr>
        <b/>
        <i/>
        <sz val="11"/>
        <color theme="1"/>
        <rFont val="Calibri"/>
        <family val="2"/>
        <charset val="186"/>
        <scheme val="minor"/>
      </rPr>
      <t>iš jų:</t>
    </r>
  </si>
  <si>
    <t>Patvirtintų kultūros ir meno darbuotojų pareigybių skaičius (vnt.)</t>
  </si>
  <si>
    <t>Neužimtų pareigybių skaičius (vnt.)</t>
  </si>
  <si>
    <t>Darbuotojų skaičius, tenkantis vienam vadovaujančiam darbuotojui (vnt.)</t>
  </si>
  <si>
    <t>Patvirtintų vadovaujančių darbuotojų pareigybių skaičius (vnt.)</t>
  </si>
  <si>
    <t>Rodiklis nepasiektas, nes muziejaus padaliniai suformuoti pagal darbo ir temų specifiką.</t>
  </si>
  <si>
    <r>
      <t>Metinės įstaigos išlaidos darbo užmokesčiui (eurai)</t>
    </r>
    <r>
      <rPr>
        <i/>
        <sz val="11"/>
        <color theme="1"/>
        <rFont val="Calibri"/>
        <family val="2"/>
        <charset val="186"/>
        <scheme val="minor"/>
      </rPr>
      <t>,</t>
    </r>
    <r>
      <rPr>
        <b/>
        <i/>
        <sz val="11"/>
        <color theme="1"/>
        <rFont val="Calibri"/>
        <family val="2"/>
        <charset val="186"/>
        <scheme val="minor"/>
      </rPr>
      <t xml:space="preserve"> iš jų:</t>
    </r>
  </si>
  <si>
    <t>Metinės įstaigos išlaidos kultūros ir meno darbuotojų darbo užmokesčiui (eurai)</t>
  </si>
  <si>
    <t>Kvalifikaciją tobulinusių darbuotojų dalis (proc.)</t>
  </si>
  <si>
    <r>
      <t>Kvalifikaciją tobulinusių darbuotojų skaičius (vnt.),</t>
    </r>
    <r>
      <rPr>
        <i/>
        <sz val="11"/>
        <color theme="1"/>
        <rFont val="Calibri"/>
        <family val="2"/>
        <charset val="186"/>
        <scheme val="minor"/>
      </rPr>
      <t xml:space="preserve"> </t>
    </r>
    <r>
      <rPr>
        <b/>
        <i/>
        <sz val="11"/>
        <color theme="1"/>
        <rFont val="Calibri"/>
        <family val="2"/>
        <charset val="186"/>
        <scheme val="minor"/>
      </rPr>
      <t>iš jų:</t>
    </r>
  </si>
  <si>
    <t>Nemokamai kvalifikaciją tobulinusių darbuotojų skaičius (vnt.)</t>
  </si>
  <si>
    <t>Vidutinės išlaidos vieno darbuotojo kvalifikacijos tobulinimui (eurai)</t>
  </si>
  <si>
    <t>Metinės įstaigos išlaidos darbuotojų kvalifikacijai tobulinti (eurai)</t>
  </si>
  <si>
    <t>Rodiklis nepasiektas, nes dauguma kvalifikaciją tobulinusių darbuotojų dalyvavo nemokamuose kvalifikacijos tobulinimo kursuose.</t>
  </si>
  <si>
    <t>Finansai</t>
  </si>
  <si>
    <r>
      <rPr>
        <b/>
        <sz val="11"/>
        <color rgb="FF000000"/>
        <rFont val="Calibri"/>
        <family val="2"/>
        <charset val="186"/>
        <scheme val="minor"/>
      </rPr>
      <t xml:space="preserve">I. Pritrauktos papildomos lėšos:
</t>
    </r>
    <r>
      <rPr>
        <sz val="11"/>
        <color rgb="FF000000"/>
        <rFont val="Calibri"/>
        <family val="2"/>
        <charset val="186"/>
        <scheme val="minor"/>
      </rPr>
      <t>1. Vokietijos ambasada – 2480,00 Eur.
2. UAB „Nieko rimto“ – 150,00 Eur (muziejaus veikloms)
3. UAB „Protingi verslo sprendimai“ – 550,00 Eur (literatūros konkurso prizams apmokėti).
4. UAB „Protingi verslo sprendimai“ – 950,00 Eur (Samuelio Bako muziejuje rengtam poezijos ir muzikos vakarui).
5. UAB „Protingi verslo sprendimai“ – 1600,00 Eur (Samuelio Bako muziejuje organizuotam koncertui).
6. Ana Frank Founds – 2570,00 Eur (Holokausto ekspozicijai).
7. Tides Fondation – 1821,81 Eur.
8. Paveldėjimas – 61453,00 Eur: Vladas Kaupas (JAV) – 54840,00 Eur, Gladys Betsie Mayers (Kanada) – 6613 Eur.
9. Prancūzijos ambasada – 500 Eur (S. Bako parodai)
10. EHRI-3 – 9207,28 Eur (muziejaus veiklai projekto uždaviniams įgyvendinti)</t>
    </r>
  </si>
  <si>
    <t>Įstaigos uždirbtos lėšos (pajamų įmokos) (eurai)</t>
  </si>
  <si>
    <r>
      <t>Įstaigos uždirbtos lėšos (pajamų įmokos) už suteiktas paslaugas (eurai),</t>
    </r>
    <r>
      <rPr>
        <b/>
        <i/>
        <sz val="11"/>
        <color theme="1"/>
        <rFont val="Calibri"/>
        <family val="2"/>
        <charset val="186"/>
        <scheme val="minor"/>
      </rPr>
      <t xml:space="preserve"> iš jų:</t>
    </r>
    <r>
      <rPr>
        <sz val="11"/>
        <color theme="1"/>
        <rFont val="Calibri"/>
        <family val="2"/>
        <scheme val="minor"/>
      </rPr>
      <t xml:space="preserve">
</t>
    </r>
    <r>
      <rPr>
        <sz val="11"/>
        <rFont val="Calibri"/>
        <family val="2"/>
        <scheme val="minor"/>
      </rPr>
      <t xml:space="preserve">
</t>
    </r>
  </si>
  <si>
    <t xml:space="preserve">Įstaigos uždirbtos lėšos (pajamų įmokos) už parduotus bilietus (eurai)
</t>
  </si>
  <si>
    <t>Įstaigos uždirbtos lėšos (pajamų įmokos) už parduotas prekes (eurai)</t>
  </si>
  <si>
    <t>Įstaigos uždirbtos lėšos (pajamų įmokos) iš turto nuomos (eurai)</t>
  </si>
  <si>
    <t>Kitos įstaigos uždirbtos pajamos (eurai)</t>
  </si>
  <si>
    <t>Įstaigos pritrauktos lėšos (eurai)</t>
  </si>
  <si>
    <r>
      <t>Gautos projektinio finansavimo lėšos veiklai (eurai),</t>
    </r>
    <r>
      <rPr>
        <b/>
        <i/>
        <sz val="11"/>
        <color theme="1"/>
        <rFont val="Calibri"/>
        <family val="2"/>
        <scheme val="minor"/>
      </rPr>
      <t xml:space="preserve"> iš jų:</t>
    </r>
  </si>
  <si>
    <t>Rodiklis viršytas, nes buvo gautas paveldėjimas: Vladas Kaupas, Gladys Betsie Mayers.</t>
  </si>
  <si>
    <t>Gautos pažangos lėšos veiklai (eurai)</t>
  </si>
  <si>
    <t>Gautos tęstinės projektinio finansavimo lėšos iš Kultūros ministerijos (eurai)</t>
  </si>
  <si>
    <t>Gautos tęstinės projektinio finansavimo lėšos iš Lietuvos kultūros tarybos (eurai)</t>
  </si>
  <si>
    <t>Gautos tęstinės projektinio finansavimo lėšos iš savivaldybių (eurai)</t>
  </si>
  <si>
    <t>Gautos tęstinės projektinio finansavimo lėšos iš kitų institucijų ir/ar organizacijų (eurai)</t>
  </si>
  <si>
    <t>Gauta parama pinigais (eurai)</t>
  </si>
  <si>
    <t>Gauta parama paslaugomis ir turtu (eurai)</t>
  </si>
  <si>
    <t>Gautas kitas finansavimas veiklai (eurai)</t>
  </si>
  <si>
    <t>Turtas</t>
  </si>
  <si>
    <r>
      <rPr>
        <b/>
        <sz val="11"/>
        <color rgb="FF000000"/>
        <rFont val="Calibri"/>
        <family val="2"/>
        <charset val="186"/>
        <scheme val="minor"/>
      </rPr>
      <t xml:space="preserve">I. Nekilnojamo turto valdymas
</t>
    </r>
    <r>
      <rPr>
        <sz val="11"/>
        <color rgb="FF000000"/>
        <rFont val="Calibri"/>
        <family val="2"/>
        <charset val="186"/>
        <scheme val="minor"/>
      </rPr>
      <t>1. Per ataskaitinį periodą tinkamam muziejaus valdomų pastatų ir teritorijos eksploatavimui užtikrinti įsigyta pastatų apasaugos, teritorijos priežiūros, purvą sulaikančių kilimėlių keitimo, inžinerinių sitemų, KDV, IT įrangos, liftų ir neigaliųjų keltuvo priežiūros, aptarnavimo ir remonto paslaugų už 62334,00 Eur.
2. Per ataskaitinį periodą muziejaus lankytojų poreikiams ir darbuotojų darbo funkcijoms vykdyti įsigyta interneto, domenų palaikymo, judriojo ir stacionaraus telefoninio ryšio teikimo paslaugų už 5300,00 Eur.
3. Per ataskaitinį periodą muziejaus valdomų pastatų priežiūrai įsigyta dyzelinio generatoriaus, santechnikos ir elektros ūkio, inventoriaus, įrangos aptarnavimo ir remonto paslaugų ir smulkių patalpų remonto darbų už 7250,00 Eur.
4. Per ataskaitinį periodą muziejaus lankytojų ir darbuotojų poreikiams užtikrinti įsigyta higienos, kompiuterinės įrangos ir reikmenų, baldų, ūkio paskirties prekių už 8120,00 Eur.</t>
    </r>
  </si>
  <si>
    <t>Įstaigos valdomų ar naudojamų pastatų ir / ar patalpų  1 kv. m išlaikymo kaina (eurai)</t>
  </si>
  <si>
    <t>Įstaigos patikėjimo teise valdomų pastatų ir / ar patalpų bendras plotas (kv. m)</t>
  </si>
  <si>
    <r>
      <t>Įstaigos išsinuomotų pastatų ir / ar patalpų bendras plotas (kv. m),</t>
    </r>
    <r>
      <rPr>
        <b/>
        <i/>
        <sz val="11"/>
        <color theme="1"/>
        <rFont val="Calibri"/>
        <family val="2"/>
        <charset val="186"/>
        <scheme val="minor"/>
      </rPr>
      <t xml:space="preserve"> iš jų:</t>
    </r>
  </si>
  <si>
    <t>Iš Turto banko išsinuomotų pastatų ir / ar patalpų bendras plotas (kv. m)</t>
  </si>
  <si>
    <t>Įstaigos panaudos pagrindais gautų pastatų ir/ ar patalpų bendras plotas (kv. m)</t>
  </si>
  <si>
    <t>Įstaigos panaudos pagrindais perduotų pastatų ir / ar patalpų bendras plotas (kv. m)</t>
  </si>
  <si>
    <t>Įstaigos išnuomotų pastatų ir/ ar patalpų bendras plotas (kv. m)</t>
  </si>
  <si>
    <r>
      <t>Metinės įstaigos valdomų ar naudojamų pastatų ir / ar patalpų išlaikymo išlaidos (eurai),</t>
    </r>
    <r>
      <rPr>
        <b/>
        <sz val="11"/>
        <color theme="1"/>
        <rFont val="Calibri"/>
        <family val="2"/>
        <charset val="186"/>
        <scheme val="minor"/>
      </rPr>
      <t xml:space="preserve"> </t>
    </r>
    <r>
      <rPr>
        <b/>
        <i/>
        <sz val="11"/>
        <color theme="1"/>
        <rFont val="Calibri"/>
        <family val="2"/>
        <charset val="186"/>
        <scheme val="minor"/>
      </rPr>
      <t>iš jų:</t>
    </r>
  </si>
  <si>
    <t>Metinės įstaigos iš Turto banko išsinuomotų pastatų ir / ar patalpų nuomos išlaidos (eurai)</t>
  </si>
  <si>
    <r>
      <rPr>
        <b/>
        <sz val="11"/>
        <color rgb="FF000000"/>
        <rFont val="Calibri"/>
        <family val="2"/>
        <charset val="186"/>
        <scheme val="minor"/>
      </rPr>
      <t xml:space="preserve">II. Kilnojamo turto valdymas:
</t>
    </r>
    <r>
      <rPr>
        <sz val="11"/>
        <color rgb="FF000000"/>
        <rFont val="Calibri"/>
        <family val="2"/>
        <charset val="186"/>
        <scheme val="minor"/>
      </rPr>
      <t>1. Per ataskaitinį periodą muziejaus tarnybinio automobilio eksploatacijai, priežiūrai, aptarnavimui, remontui išleista 1550,00 Eur.</t>
    </r>
  </si>
  <si>
    <t>Įstaigos naudojamos vienos tarnybinės transporto priemonės išlaikymo kaina (eurai)</t>
  </si>
  <si>
    <r>
      <t xml:space="preserve">Įstaigos naudojamos tarnybinės transporto priemonės (vnt.), </t>
    </r>
    <r>
      <rPr>
        <b/>
        <i/>
        <sz val="11"/>
        <color theme="1"/>
        <rFont val="Calibri"/>
        <family val="2"/>
        <charset val="186"/>
        <scheme val="minor"/>
      </rPr>
      <t>iš jų:</t>
    </r>
  </si>
  <si>
    <t>Įstaigos patikėjimo teise valdomos tarnybinės transporto priemonės (vnt.)</t>
  </si>
  <si>
    <t>Įstaigos išsinuomotos ir (ar) pagal panaudos sutartį gautos tarnybinės transporto priemonės (vnt.)</t>
  </si>
  <si>
    <t>Tarnybinių transporto priemonių išlaikymo išlaidos, tenkančios vienam nuvažiuotam kilometrui (eurai)</t>
  </si>
  <si>
    <t>Metinis įstaigos naudojamų tarnybinių transporto priemonių nuvažiuotas kilometražas (km)</t>
  </si>
  <si>
    <t>Nustatytas metinis įstaigos tarnybinių transporto priemonių išlaidų dydis (eurai)</t>
  </si>
  <si>
    <t>Metinės įstaigos tarnybinių  transporto priemonių išlaikymo išlaidos (eurai)</t>
  </si>
  <si>
    <t>Investicijų projektai</t>
  </si>
  <si>
    <t>Investicij projekto „Istorinio Vilniaus geto bibliotekos pastato Žemaitijos g. 4, Vilniuje, aktualizavimas, įkuriant Holokausto Lietuvoje ir Vilniaus geto muziejų“ įgyvendinimo pažanga (proc.)</t>
  </si>
  <si>
    <t>Investicijų projekto  „Žako Lipšico memorialinio muziejaus Druskininkuose, Šv. Jokūbo g. 17, modernizavimas ir plėtra" įgyvendinimo pažanga (proc.)</t>
  </si>
  <si>
    <t>Investicijų projekto „Panerių memorialo Holokausto ir visoms nacizmo aukoms atminti kompleksinis sutvarkymas" įgyvendinimo pažanga (proc.)</t>
  </si>
  <si>
    <t>Viešieji pirkimai</t>
  </si>
  <si>
    <r>
      <rPr>
        <b/>
        <sz val="11"/>
        <color rgb="FF000000"/>
        <rFont val="Calibri"/>
        <family val="2"/>
        <charset val="186"/>
      </rPr>
      <t>I. Viešųjų pirkimų vykdymas:</t>
    </r>
    <r>
      <rPr>
        <sz val="11"/>
        <color rgb="FF000000"/>
        <rFont val="Calibri"/>
        <family val="2"/>
        <charset val="186"/>
      </rPr>
      <t xml:space="preserve"> 
1. Atliktas investicijų projekto „Istorinio Vilniaus geto bibliotekos pastato Žemaitijos g. 4, Vilniuje, aktualizavimas, įkuriant Holokausto Lietuvoje ir Vilniaus geto muziejų“ polichromijos programos parengimo paslaugų pirkimas.
2. Parengtos viešojo pirkimo sąlygos investicijų projekto „Istorinio Vilniaus geto bibliotekos pastato Žemaitijos g. 4, Vilniuje, aktualizavimas, įkuriant Holokausto Lietuvoje ir Vilniaus geto muziejų“ ekspozicijos projekto parengimo paslaugų pirkimui, tačiau dėl nenumatyto finansavimo šiam projektui pirkimas nėra paskelbtas.
3. Įvykdytos projekto „Istorinio Vilniaus geto bibliotekos pastato Žemaitijos g. 4, Vilniuje, aktualizavimas, įkuriant Holokausto Lietuvoje ir Vilniaus geto muziejų“ kapitalinio remonto ir tvarkybos darbų techninės priežiūros paslaugų viešojo pirkimo procedūros, sudaryta viešojo pirkimo sutartis.
4. Atliktas investicijų projekto „Panerių memorialo Holokausto ir visoms nacizmo aukoms atminti kompleksinis sutvarkymas“ memorialo takų apšvietimo struktūros atnaujinimo, naujos vaizdo stebėjimo sistemos įrengimo, įrenginio, skaičiuojančio lankytojų skaičių, pirkimas, pasirašytos sutartys, atlikti darbai / suteiktos paslaugos. Įdiegtas audiogidas hebrajų kalba prie kiekvienos Panerių memorialo duobės.
5. Parengtos ir paskelbtos 2023 m. metinės viešųjų pirkimų ataskaitos iki 2024 m. sausio 15 d., parengtas 2024 m. metinių viešųjų pirkimų planas ir paskelbtas CVP IS iki 2024 m. kovo 15 dienos.
6. Atnaujintos muziejaus viešųjų pirkimų organizavimo ir vidaus kontrolės taisyklės, atsižvelgiant į viešųjų pirkimų reglamentavimo ir organizacinės struktūros pasikeitimus.</t>
    </r>
  </si>
  <si>
    <t>Bendras vykdomų viešųjų pirkimų įvertinimas (spalva, balai)</t>
  </si>
  <si>
    <t>&gt;2,1, žalia</t>
  </si>
  <si>
    <t>10, žalia</t>
  </si>
  <si>
    <t>ATN 3 duomenys nėra sugeneruoti švieslentėje, patikslinsime, kai duomenys bus sugeneruoti švieslentėje.</t>
  </si>
  <si>
    <t>Žaliųjų pirkimų dalis (pagal vertę) (proc.)</t>
  </si>
  <si>
    <t>Žaliųjų pirkimų dalis (pagal vertę)(proc.)</t>
  </si>
  <si>
    <t>Bendra vykdytų pirkimų vertė (vnt.)</t>
  </si>
  <si>
    <t>Vykdytų žaliųjų pirkimų vertė (vnt.)</t>
  </si>
  <si>
    <t>(Pasirašančio asmens pareigos)</t>
  </si>
  <si>
    <t>(parašas)</t>
  </si>
  <si>
    <t>(Vardas Pavardė)</t>
  </si>
  <si>
    <r>
      <rPr>
        <b/>
        <sz val="12"/>
        <color rgb="FF000000"/>
        <rFont val="Calibri Light"/>
        <family val="2"/>
        <charset val="186"/>
        <scheme val="major"/>
      </rPr>
      <t>1. Investicijų projekto „Istorinio Vilniaus geto bibliotekos pastato Žemaitijos g. 4, Vilniuje, aktualizavimas, įkuriant Holokausto Lietuvoje ir Vilniaus geto muziejų“ įgyvendinimas:</t>
    </r>
    <r>
      <rPr>
        <sz val="12"/>
        <color rgb="FF000000"/>
        <rFont val="Calibri Light"/>
        <family val="2"/>
        <charset val="186"/>
        <scheme val="major"/>
      </rPr>
      <t xml:space="preserve"> 2024 m. rugsėjį pradėti vykdyti tvarkybos darbai pagal 2023 m. gruodžio 6 d. pasirašytą statybos darbų sutartį su UAB „Infes“. 2024 m. pastato stogo įgriuvusios vietos išvalytos nuo supuvusios medienos ir čerpių ir apdengtos tentine plėvele, siekiant stabilizuoti pastato avarinę būklę ir padidinti pastato konstrukcijų atsparumą meteorologiniams ir kitiems veiksniams.Taip pat nuimtas nuo sienų tinkas, siekiant įvertinti konstruktyvo būklę, išvalytas pastatas nuo statybinių atliekų. Atlikti pamatų tiriamieji darbai, paremtos perdangos.  </t>
    </r>
  </si>
  <si>
    <t>Rodiklis nepasiektas, kadangi 2024 m. muziejaus metiniame plane šio rodiklio planinė reikšmė buvo sietina su tuo metu aktualia bendra IP verte, o ne su pasirašyta rangos darbų sutartimi. Įgyvendinimo rodiklis apskaičiuojamas pagal bendrai panaudotas lėšas nuo projekto įgyvendinimo pradžios iki ataskaitinio laikotarpio pabaigos. 2024 m. panaudotos lėšos –  574 000 Eur (2024 m.), 2023 m. – 79084,95 Eur.</t>
  </si>
  <si>
    <t>Rodiklis viršytas, nes daugiau peržiūrų sulaukė virtuali paroda „Trumpa Lietuvos žydų istorija“ – muziejaus Facebook paskyroje ir internetinėje svetainėje.</t>
  </si>
  <si>
    <r>
      <t xml:space="preserve">2. Investicijų projekto „Žako Lipšico memorialinio muziejaus Druskininkuose, Šv. Jokūbo g. 17, modernizavimas ir plėtra“ vykdymas: </t>
    </r>
    <r>
      <rPr>
        <sz val="12"/>
        <color rgb="FF000000"/>
        <rFont val="Calibri Light"/>
        <family val="2"/>
        <charset val="186"/>
        <scheme val="major"/>
      </rPr>
      <t>2024 m. užbaigti rangos darbai pagal sutartį su UAB „HSC Baltic“. 2025 m. numatoma įsigyti ir įrengti nuolatinę ekspoziciją.</t>
    </r>
  </si>
  <si>
    <r>
      <t xml:space="preserve">3. Investicijų projekto „Panerių memorialo Holokausto ir visoms nacizmo aukoms atminti kompleksinis sutvarkymas“ įgyvendinimas: </t>
    </r>
    <r>
      <rPr>
        <sz val="12"/>
        <color rgb="FF000000"/>
        <rFont val="Calibri Light"/>
        <family val="2"/>
        <charset val="186"/>
        <scheme val="major"/>
      </rPr>
      <t>įrengtas apšvietimas, įsigyta vaizdo stebėjimo sistema ir įdiegta lankytojų srautų realaus laiko monitoravimo sistema. 2025 m. numatome atnaujinti memorialo pėsčiųjų takų dangą.</t>
    </r>
  </si>
  <si>
    <r>
      <rPr>
        <b/>
        <sz val="11"/>
        <color rgb="FF000000"/>
        <rFont val="Calibri"/>
        <family val="2"/>
        <charset val="186"/>
        <scheme val="minor"/>
      </rPr>
      <t xml:space="preserve">II. Muziejaus rinkiniai:
</t>
    </r>
    <r>
      <rPr>
        <sz val="11"/>
        <color rgb="FF000000"/>
        <rFont val="Calibri"/>
        <family val="2"/>
        <charset val="186"/>
        <scheme val="minor"/>
      </rPr>
      <t xml:space="preserve">1. Muziejaus ekspozicijose, parodose muziejuje ir kituose muziejuose bei institucijose pristatyta 1879 (633 – fiziškai, 1246 – virtualiai) muziejinės vertybės.
2. Surengta 1 tarptautinė jungtinė paroda iš VGŽIM rinkinių su Izraelio fotografu G. Kaplanu Samuelio Bako muziejuje „Jeruzalė: Mea šearim“, 1 jungtinė paroda iš VGŽIM rinkinių su Alytaus kraštotyros muziejumi, 1 paroda iš VGŽIM rinkinių „Samuelis Bakas. 1956–1964", 3 mėnesio parodos „Benciono Michtomo kūryba“, Maxo Bando „Melancholija“ ir „Žako Lipšico kūryba“ iš VGŽIM rinkinių Lietuvos žydų kultūros ir tapatybės muziejuje; 3 tarptautinės parodos: Samuelio Bako muziejuje apie Airijos žydus „Kelias namo“, Izraelio dailininko Leo Ray paroda „Kasdien“, Lietuvos žydų kultūros ir tapatybės muziejuje Idos Chwoles ir Richardo Bilano paroda „Pozityvas – negatyvas“; paroda „Pasakiška Prancūzija:  Augustino ir Raimondo Savickų pėdomis“ Lietuvos žydų kultūros ir tapatybės muziejuje, 3 virtualios parodos: „Mėnesio eksponatas“, teminės parodos iš muziejaus rinkinių „Bencionas Michtomas. Išgelbėta iš tamsos: nužudyto talento kūrybos liudijimai“, „Naujai įsigyta Vilniaus Gaono portreto litografija virtualioje parodoje „Vilniaus Gaono portretų galerija“.
3. Į VGŽIM rinkinius priimta 383 muziejinės vertybės, tarp kurių 163 lituanistinės vertybės: 159 Samuelio Bako tapybos darbai ir litografijos, 2  M. Chagallo ofortai „Pokrowskaja Vitebske“ ir  „Aktas su vėduokle“, 1 R. Chvoleso piešinys „Trakų griuvėsiai“, 1 H. Glovackio litografija „Vilniaus Gaono portretas“. Visos muziejinės vertybės įrašytos į pirminę apskaitą, visos neatlygintinai priimtos vertybės įvertintos tikrąja verte.
4. Rinkinių apsaugos, apskaitos, eksponavimo, tyrimo, parodų rengimo, edukacijos ir kitais klausimais konsultuoti 78 interesantai, iš jų 13 kitų muziejų specialistų. Parenga 30 eksponatų reprodukavimo sutarčių.
5. Suinventorintos 506 muziejinės vertybės.
6. Gavus finansavimą 2023 m. iš Kultūros ministerijos, vykdytas restauravimo projektas „Rafaelio Chvoleso kolekcijos paveikslų ir kitų Vilniaus Gaono žydų istorijos muziejuje saugomų blogos ir kritinės būklės meno kūrinių restauravimas“ – restauruota 16 muziejinių vertybių. Būtino konservuoti ir restauruoti muziejaus rinkinio dalis – 3,4 proc.
7. Gavus finansavimą 2023 m. iš Kultūros ministerijos, vykdytas 1 muziejinės vertybės įsigijimo projektas „Vilniaus Gaono portreto įsigijimas ir išsaugojimas“: už 2 500 Eur įsigyta Vilniaus Gaono portreto litografija. 1 muziejinė vertybė įsigyta muziejaus lėšomis: už 100 Eur pirkta I. Bindler akvarelė.
8. Prevenciškai konservuota 247 muziejinės vertybės.
9. Vykdytas ekspozicinių erdvių ir saugyklų Pylimo g. 4A  mikroklimato ir apsaugos sistemų stebėjimas ir monitoringas.
10. Kuruotas 249 muziejinių vertybių išeksponavimas Lietuvos žydų kultūros ir tapatybės muziejaus nuolatinėse ir keičiamose ekspozicijose.
11. Deponuota Alytaus kraštotyros muziejui VGŽIM saugoma 27 Samuelio Bako litografijų kolekcija.
12. Tęstas muziejinių vertybių skolinimas kitiems Lietuvos muziejams: Ukmergės kraštotyros muziejaus nuolatinei ekspozicijai – 2 muziejinės vertybės; Lietuvos nacionaliniam  muziejui – 3 muziejinės vertybės laikinosioms parodoms „Tikėti ar netikėti: sąmokslo teorija“ ir „Neišspręsta kompozicija. Antrasis pasaulinis karas sovietų Lietuvos dailėje“.
13. Parengtas Rinkinių vadybos ir valdymo tvarkos aprašo projektas.
14. Surengta 13 kilnojamųjų  parodų: „Knygos ant medžių neauga“ Alytaus Jurgio Kunčino viešojoje bibliotekoje ir Kupiškio viešojoje bibliotekoje, „Lietuva litvakų kūryboje“ Samuelio Bako muziejuje ir Kelmės krašto muziejuje, „Lietuvos žydai už geležinės uždangos“ Jurbarko rajono savivaldybės viešojoje bibliotekoje, „Vilniaus geto afišos“ Keiptauno Holokausto ir genocido centre, „Litvakai Izraelio gatvėse“ Vilniaus Šolomo Aleichemo ORT gimnazijoje, „Išsigelbėjęs Lietuvos žydų vaikas pasakoja apie Šoa“ Jurbarko r. savivaldybės viešojoje bibliotekoje, Lietuvos ambasadoje Estijoje, Birštono muziejuje, Akmenės krašto muziejuje, „Išgelbėjęs vieną gyvybę, išgelbėja pasaulį“ Raseinių krašto istorijos muziejuje ir Užvenčio kraštotyros muziejuje.
15. L. Šlipavičiūtės meninių instaliacijų paroda „Sienos prisimena“ nesurengta – negauta finansavimo.                                                                   </t>
    </r>
  </si>
  <si>
    <t>Rodiklis viršytas, nes suorganizuotos papildomos mėnesio parodos, vykusios gegužę-rugpjūtį Lietuvos žydų kultūros ir tapatybės muziejuje, eksponuotos VGŽIM rinkinių pagrindu sukurtos kilnojamos parodos, kurios buvo eksponuotos ir užsienyje – PAR Keiptauno Holokausto ir genocido centre ir Lietuvos ambasadoje Estijoje.</t>
  </si>
  <si>
    <r>
      <t xml:space="preserve">III. Kultūrinės edukacijos veikla:
</t>
    </r>
    <r>
      <rPr>
        <sz val="11"/>
        <color rgb="FF000000"/>
        <rFont val="Calibri"/>
        <family val="2"/>
        <charset val="186"/>
        <scheme val="minor"/>
      </rPr>
      <t xml:space="preserve">1. Muziejus surengė 128 edukacinius užsiėmimus (planuota reikšmė – 295). Edukacinių užsiėmimų dalyvių skaičius – 1721 (planuota reikšmė – 4400), iš jų: vaikų ir mokinių – 1535 (planuota reikšmė – 2300), asmenų su negalia – 35 (planuota reikšmė 210).
2. Surengta 10 virtualių edukacinių užsiėmimų, dalyvavusiųjų skaičius – 277. 
3. Suorganizuotos 252 ekskursijos (planuota reikšmė – 230), jose dalyvavo 2784 lankytojai (planinė reikšmė – 3900).
4. Sukurta 13 edukacinių programų (planuotina reikšmė – 13), 11 iš jų patvirtinta Kultūros paso programoje: </t>
    </r>
    <r>
      <rPr>
        <i/>
        <sz val="11"/>
        <color rgb="FF000000"/>
        <rFont val="Calibri"/>
        <family val="2"/>
        <charset val="186"/>
        <scheme val="minor"/>
      </rPr>
      <t xml:space="preserve">Ką valgo ir ką gamina Lietuvos žydai, Ar žinote kaip šivečia pavasario saulė?, Litvakiška laiko kapsulė, Menininko jausmų Vilnius, Holokaustas ir menas: Lurje, Bogenas, Bakas, Jeigu muziejus būtų herojus, Juokai ar nauodai, Mano slėptuvė – malina, Antisemitizmas karikatūrose (anglų k.), Geto kasdienybė fotografo akimis, Nepaprasta kelionė po štetlo kvapų pasaulį </t>
    </r>
    <r>
      <rPr>
        <sz val="11"/>
        <color rgb="FF000000"/>
        <rFont val="Calibri"/>
        <family val="2"/>
        <charset val="186"/>
        <scheme val="minor"/>
      </rPr>
      <t>ir kt.
5. Prie sukurtų virtualių produktų minėtinas edukacinis trumposios prozos konkursas žydų gelbėtojų tema (užduotys, feisbuko peržiūros).
6. Sukurta 6 vnt. unikalaus virtualių edukacijų turinio apie žydų kalendorines šventes: „Jom Kipuras“, „Sukotas“, „Simchat Tora“, „Žydų laidojimo tradicijos“, „Tora – Šventasis Raštas“, „Chanuka“.
7. Surengti 5 „Li-lach“ moterų klubo susitikimai (planuota reikšmė – 6).</t>
    </r>
  </si>
  <si>
    <t>Rodiklis nepasiektas. 2024 m. rengiant muziejaus rinkodaros planą ir įsivertinus edukacinius produktus, siekiant, kad muziejaus paslaugos būtų apmokamos, buvo nuspręsta prioritetizuoti kontaktinius, apmokamus edukacinius užsiėmimus.</t>
  </si>
  <si>
    <t>Rodiklis nepasiektas, nes lankytojai į muziejaus organizuojamas ekskursijas registravosi mažesnėmis grupėmis.</t>
  </si>
  <si>
    <t>Rodiklis viršytas, nes muziejus į 2024 m. veiklos planą virtualiose ekskursijose dalyvių skaičiaus reikšmės nebuvo įsitraukęs, tačiau virtualiame ture „Samuelio Bako kelias“ apsilankė 1953 lankytojai.</t>
  </si>
  <si>
    <r>
      <t xml:space="preserve">IV. Skaitmeninimas:
</t>
    </r>
    <r>
      <rPr>
        <sz val="11"/>
        <color rgb="FF000000"/>
        <rFont val="Calibri"/>
        <family val="2"/>
        <charset val="186"/>
        <scheme val="minor"/>
      </rPr>
      <t>1. Suskaitmenintų ir skaitmeninių kultūros paveldo objektų peržiūrų skaičius, tenkantis vienam objektui, – 0,51.
2. Suskaitmeninta (įvesti į LIMIS metaduomenys ir susieti su skaitmeniniais vaizdais) 705 pagrindinio ir pagalbinio rinkinių muziejinių vertybių ir koreguoti iš RIS sistemos į LIMIS  automatiškai perkeltų 117 muziejinių vertybių duomenys.
3. Sukurta 770 muziejinių vertybių skaitmeninių vaizdų (skenuoti, fotografuoti). Vaizdai naudoti skaitmeninant veiklos plane numatytas muziejines vertybes ir pridėti prie jau įvestų į LIMIS muziejinių vertybių metaduomenų.
4. Parengtos 3 virtualios parodas muziejaus tinklalapyje: 1 „Mėnesio eksponatas“ ir 2 teminės parodos iš muziejaus rinkinių: „Bencionas Michtomas. Išgelbėta iš tamsos: nužudyto talento kūrybos liudijimai“ ir „Naujai įsigyta Vilniaus Gaono portreto litografija virtualioje parodoje „Vilniaus Gaono portretų galerija“.</t>
    </r>
  </si>
  <si>
    <r>
      <t xml:space="preserve">I. Paslaugos:
</t>
    </r>
    <r>
      <rPr>
        <sz val="11"/>
        <color rgb="FF000000"/>
        <rFont val="Calibri"/>
        <family val="2"/>
        <charset val="186"/>
        <scheme val="minor"/>
      </rPr>
      <t>1. Samuelio Bako muziejuje, Holokausto ekspozicijoje ir Lietuvos žydų kultūros ir tapatybės muziejuje suorganizuoti 46 fiziniai renginiai (planinė reikšmė – 33), tarp jų – Lietuvos žydų kultūros ir tapatybės muziejaus atidarymas (sausio 17 d.), koncertas visai šeimai „Langai į saulę atverti“, skirtas Matildos Olkinaitės atminimui (sausio 28 d.), vakaras „Teisuoliams atminti“ (kovo 17 d.) Samuelio Bako muziejuje, rašytojos Deborah`os Feldman vakaras Lietuvos žydų kultūros ir tapatybės muziejuje (vasario 24 d.).
2. Sukurtos 29 naujos fizinės ir e-paslaugos (planinė reikšmė – 12): Kultūros paso rinkiniui pateikta 12 (planuota – 10) naujų, patvirtinta – 11, edukacinių programų; sukurti 5 audiogidai Panerių memoriale (lietuvių, lenkų, vokiečių, anglų, hebrajų k.); sukurtas 1 edukacinis filmukas „Trumpa Lietuvos žydų istorija“ (audiogidas nesukurtas negavus finansavimo); sukurti 5 ekspoziciniai-tematiniai leidiniai, pristatantys Rafaelio Chvoleso biografiją, Lietuvos žydų kiną ir teatrą bei M. Antokolskio ir jo mokinių biografijas; sukurta virtuali paroda „Bencionas Michtomas“; sukurtos 2 liečiamos skulptūros, pritaikytos asmenims su regos negalia; sukurtas 1 internetinis puslapis zydugelbetojai.lt, kuriame talpinamos visų žydus Lietuvoje gelbėjusių ir išgelbėtųjų istorijos, vaizdo įrašai; sukurtos  2 projekcijos, skirtos 2025 m. gegužę vyksiančiai YIVO įkūrimo 100-mečio parodai; parengtas (1) meno albumas-katalogas „Samuelis Bakas. Gydantys simboliai“, 2024 m. pabaigoje atiduotas spaudai; Samuelio Bako muziejuje įrengta mobili nusiraminimo erdvė.
3. Atidaryta 19 Lietuvos žydų kultūros ir tapatybės muziejaus ekspozicinių salių, atnaujinta Samuelio Bako muziejaus 3 a. ekspozicinė erdvė.
4. Bendradarbiaujant su Trečiojo amžiaus universitetu tęstos edukacines veiklos senjorams, iš viso LŽKTM apsilankė 19 Trečiojo amžiaus universtiteto grupių.</t>
    </r>
  </si>
  <si>
    <t xml:space="preserve">Rodiklis viršytas, nes buvo sukurtos papildomos paslaugos:
1) Iš viso 5 audiogidai Panerių memoriale (lietuvių, lenkų, vokiečių, hebrajų anglų k.). 
2) Sukurtas edukacinis filmukas „Trumpa Lietuvos žydų istorija“.
3) Sukurti 5 ekspoziciniai-tematiniai leidiniai, pristatantys Rafaelio Chvoleso biografiją, Lietuvos žydų kiną ir teatrą bei M. Antokolskio ir jo mokinių biografijas.
4) Sukurta virtuali paroda „Bencionas Michtomas“. 
5) Sukurtos 2 liečiamos skulptūros, pritaikytos asmenims su regos negalia. 
6) Sukurtas internetinis puslapis zydugelbetojai.lt, kuriame talpinamos visų Lietuvoje žydus gelbėjusių ir išgelbėtųjų istorijos, vaizdo įrašai. 
</t>
  </si>
  <si>
    <r>
      <t xml:space="preserve">II. Tarptautiškumas:
</t>
    </r>
    <r>
      <rPr>
        <sz val="11"/>
        <color rgb="FF000000"/>
        <rFont val="Calibri"/>
        <family val="2"/>
        <charset val="186"/>
        <scheme val="minor"/>
      </rPr>
      <t>1. Surengtos 4 tarptautines parodos: Gregorijaus Kaplano „Jeruzalė: Mea Šearim“ (su muziejinėmis vertybėmis iš VGŽIM rinkinių) ir „Kelias namo“ (bendradarbiaujant su Airijos ambasada Vilniuje) – SBM; Idos Chwoles ir Ryszardo Bilano darbų paroda „Pozityvas – negatyvas“ (bendradarbiaujant su Torunės Mikalojaus Koperniko universiteto muziejumi) – LŽKTM; Holokausto ekspozicijoje eksponuota Urugvajaus menininkės, poetės, akademikės Elian Stolarsky paroda „Keista šalis / Strange Country“.
2. Užsienio ir Lietuvos ekspertų jungtinė darbo grupė rengia koncepcijos gaires, kuriomis vadovaujantis bus įgyvendinti kokybiški istorinės atminties naratyvo pokyčiai Panerių memoriale, atititinkantys šiuolaikinius standartus, taikomus tokio pobūdžio trauminės istorijos memorialams.
3. Švedijos Karalystės ambasados iniciatyva 2024 m. planuotas Holokausto švietimo projektas Lietuvos moksleiviams iš regionų neįvyko – ambasada pakeitė prioretinį finansavimą ir projektui lėšų neskyrė.
4. Tęstas dalyvavimas IHRA (International Holocaust Remembrance Aliance) veikloje, muziejaus atstovai dalyvavo 2 plenarinėse sesijose. Tęsta narystė AEJM (Association of European Jewish Museums).
5. Tęstas dalyvavimas Europos Sąjungos finansuojamame tarptautiniame projekte EHRI-3, sėkmingai integruotos LIMIS ir EHRI sistemos: muziejaus eksponatai Holokausto tema tapo prieinami EHRI portale. Projekte „Holocaust as the Starting Point“ muziejui dalyvauti nereikėjo.
6. Įgyvendinta Lenkijos kultūros instituto organizuota kultūros darbuotojų kompetencijų ugdymo programa, užmegzti ryšiai su POLIN muziejumi ir Lenkijos žydų istorijos tyrimų institutu. Apsikeista gerosiomis praktikomis su POLIN muziejaus Ekspozicijų, Edukacinių veiklų, Komunikacijos skyriais. Tarpusavio bendradarbiavimas su POLIN muziejumi tęsiamas ir toliau. Planuojamas YIVO parodos koordinuotas viešinimas ir veiklos. Lenkijos žydų istorijos tyrimų institute buvo susipažinta su turima istorine ir kultūrine medžiaga, saugomais R. Chvoleso darbais, užmegzti kontaktai dėl parodinės veiklos.
7. Pradėta narystė tarptautinėje muziejų taryboje ICOM.
8. Pasirašyta bendradarbiavimo sutartis su Berlyno žydų muziejumi.
9. Dalyvauta Amsterdamo Žydų kvartalo muziejaus Nacionalinio Holokausto muziejaus atidaryme, bendradarbiaujama su muziejaus administracija, įtraukus muziejaus direktorių Emile`į Schrijverį į tarptautinę ekspertų grupę Panerių memorialo sutvarkymui.
10. Bendradarbiaujant su Tarptautiniu Holokausto tyrimų institutu Yad Vashem į tarptautinę ekspertų grupę Panerių memorialo sutvarkymui įtrauktas Moshe Mirilashvili Holokausto Sovietų Sąjungoje tyrimų centro (The Moshe Mirilashvili Center for Research on the Holocaust in the Soviet Union) direktorius Arkadi Zeltser.
11. Eksponuotos kilnojamosios parodos:</t>
    </r>
    <r>
      <rPr>
        <i/>
        <sz val="11"/>
        <color rgb="FF000000"/>
        <rFont val="Calibri"/>
        <family val="2"/>
        <charset val="186"/>
        <scheme val="minor"/>
      </rPr>
      <t xml:space="preserve"> Vilniaus geto afišos </t>
    </r>
    <r>
      <rPr>
        <sz val="11"/>
        <color rgb="FF000000"/>
        <rFont val="Calibri"/>
        <family val="2"/>
        <charset val="186"/>
        <scheme val="minor"/>
      </rPr>
      <t xml:space="preserve">PAR Keiptauno Holokausto ir genocido centre (01.02–05.30); </t>
    </r>
    <r>
      <rPr>
        <i/>
        <sz val="11"/>
        <color rgb="FF000000"/>
        <rFont val="Calibri"/>
        <family val="2"/>
        <charset val="186"/>
        <scheme val="minor"/>
      </rPr>
      <t>Išsigelbėjęs Lietuvos žydų vaikas pasakoja apie Šoa</t>
    </r>
    <r>
      <rPr>
        <sz val="11"/>
        <color rgb="FF000000"/>
        <rFont val="Calibri"/>
        <family val="2"/>
        <charset val="186"/>
        <scheme val="minor"/>
      </rPr>
      <t xml:space="preserve"> Lietuvos ambasadoje Estijoje.</t>
    </r>
  </si>
  <si>
    <t>2024 m. skelbto konkurso muziejaus direktoriaus pavaduotojo muziejinei veiklai pareigoms kandidatai neatitiko lūkesčių, todėl konkursą nuspręsta perkelti į 2025 m. pradžią.
Lietuvos žydų kultūros ir tapatybės muziejaus vyriausiasis kuratorius konkurso būdu buvo atrinktas, sutartis pasirašyta 2024 m. gruodžio 28 dieną. Sutartis įsigaliojo 2025 m. sausio 6 dieną.</t>
  </si>
  <si>
    <r>
      <t xml:space="preserve">II. Kvalifikacijos tobulinimas:
</t>
    </r>
    <r>
      <rPr>
        <sz val="11"/>
        <color rgb="FF000000"/>
        <rFont val="Calibri"/>
        <family val="2"/>
        <charset val="186"/>
        <scheme val="minor"/>
      </rPr>
      <t xml:space="preserve">1. Planuota kvalifikaciją kėlusių darbuotojų dalis 45 proc.
2. Vidutinės išlaidos vieno darbuotojo kvalifikacijos tobulinimui – 60 Eur, pasiekta reikšmė – 8 Eur.
3. </t>
    </r>
    <r>
      <rPr>
        <b/>
        <sz val="11"/>
        <color rgb="FF000000"/>
        <rFont val="Calibri"/>
        <family val="2"/>
        <charset val="186"/>
        <scheme val="minor"/>
      </rPr>
      <t xml:space="preserve"> </t>
    </r>
    <r>
      <rPr>
        <sz val="11"/>
        <color rgb="FF000000"/>
        <rFont val="Calibri"/>
        <family val="2"/>
        <charset val="186"/>
        <scheme val="minor"/>
      </rPr>
      <t>Muziejaus kuratoriai, muziejininkai ir edukatoriai dalyvavo MARTA Muziejinių kompetencijų ugdymo programoje. MARTA mokymai: „Muziejinė edukacija“, „Ekspozicijų ir parodų rengimas“, „Viešasis kalbėjimas“, „Įtraukioji leidyba muziejuje“. Edukatoriai kėlė kvalifikaciją:  „Echoes &amp; Reflections“ organizuotose mokymuose „Teaching about Contemporary Antisemitism“, LDK Valdovų Rūmų organizuotame seminare-diskusijoje „Disleksijos labirintuose: ar istorija gali padėti suprasti ir įveikti mokymosi sutrikimus, „AccessibleEU“ ir Lietuvos audiosensorinės bibliotekos organizuotame seminare „Sukurkime visiems prieinamą renginį“; mokytojams ir edukatoriams skirtoje JAV memorialinio Holokausto muziejaus organizuotoje konferencijoje „2024 Belfer National Conference for Educators“. Kuratoriai dalyvavo Lenkijos instituto organizuota VGŽIM darbuotojų-kuratorių stažuotėje Varšuvos žydų kultūros organizacijose POLIN ir Žydų istorijos institute.</t>
    </r>
    <r>
      <rPr>
        <b/>
        <sz val="11"/>
        <color rgb="FF000000"/>
        <rFont val="Calibri"/>
        <family val="2"/>
        <charset val="186"/>
        <scheme val="minor"/>
      </rPr>
      <t xml:space="preserve"> </t>
    </r>
    <r>
      <rPr>
        <sz val="11"/>
        <color rgb="FF000000"/>
        <rFont val="Calibri"/>
        <family val="2"/>
        <charset val="186"/>
        <scheme val="minor"/>
      </rPr>
      <t xml:space="preserve">Muziejaus rinkinių darbuotojai kvalifikaciją tobulinosi: Tarptautinė konferencija „Bridging Divides: Jews in Historical Lithuania“, VU Istorijos fakultetas; seminare „Autorių teisių aktualijos“. Muziejams svarbūs aspektai, LNM, pagal MARTA (Muziejinių kompetencijų ugdymo) programą Nuotolinis susitikimas su Ukrainos muziejų atstovais; Tarptautinė mokslinė konferencija „Pranciškus Smuglevičius ir Apšvietos epocha Abiejų Tautų Respublikoje ir Europoje“ (Vilniaus paveikslų galerija); Nuotolinis seminaras „LIMIS tekstų redagavimo aktualijos “; Nuotolinis seminaras „Kibernetinio saugumo mokymai“; nuotolinis vebinaras „Bezalelio Narkisso Žydų meno indeksas“, dr. Anna Berezin, The Center for Jewish Art, Hebrew University of Jerusalem. Kultūrinių renginių ir komunikacijos skyrius: „Krizių valdymo ABC arba ramybė neramiais laikais“; „Socialiniai tinklai muziejų komunikacijoje: tendencijos, video turinys, dažnai daromos klaidos“ (organizavo LIMIS). </t>
    </r>
  </si>
  <si>
    <t>Rodiklis nepasiektas, nes 2024 m. muziejaus metiniame plane šio rodiklio planinė reikšmė buvo sietina su tuo metu aktualia bendra IP verte, o ne su pasirašyta rangos darbų sutartimi. Panaudojimo procentas 5,95 proc. (574 000 Eur (2024 m.) + 79084,95 Eur (2023 m.)).</t>
  </si>
  <si>
    <t>Investicijų projekto „Istorinio Vilniaus geto bibliotekos pastato Žemaitijos g. 4, Vilniuje, aktualizavimas, įkuriant Holokausto Lietuvoje ir Vilniaus geto muziejų“ bendra vertė (eurai)</t>
  </si>
  <si>
    <t>Lėšų panaudojimas, įgyvendinant investicijų projektą „Istorinio Vilniaus geto bibliotekos pastato Žemaitijos g. 4, Vilniuje, aktualizavimas, įkuriant Holokausto Lietuvoje ir Vilniaus geto muziejų“ (eurai)</t>
  </si>
  <si>
    <t>Investicijų projekto „Žako Lipšico memorialinio muziejaus Druskininkuose, Šv. Jokūbo g. 17, modernizavimas ir plėtra“
bendra vertė (eurai)</t>
  </si>
  <si>
    <t>Lėšų panaudojimas, įgyvendinant investicijų projektą „Žako Lipšico memorialinio muziejaus Druskininkuose, Šv. Jokūbo g. 17, modernizavimas ir plėtra“ (eurai)</t>
  </si>
  <si>
    <t>Investicijų projekto „Panerių memorialo Holokausto ir visoms nacizmo aukoms atminti kompleksinis sutvarkymas“
bendra vertė (eurai)</t>
  </si>
  <si>
    <t>Lėšų panaudojimas, įgyvendinant investicijų projektą „Panerių memorialo Holokausto ir visoms nacizmo aukoms atminti kompleksinis sutvarkymas“ bendra vertė (eurai)</t>
  </si>
  <si>
    <r>
      <rPr>
        <b/>
        <sz val="11"/>
        <color rgb="FF000000"/>
        <rFont val="Calibri"/>
        <scheme val="minor"/>
      </rPr>
      <t>I. Projektų valdymas:
I. Investicijų projektas „Istorinio Vilniaus geto bibliotekos pastato Žemaitijos g. 4, Vilniuje, aktualizavimas, įkuriant Holokausto Lietuvoje ir Vilniaus geto muziejų“</t>
    </r>
    <r>
      <rPr>
        <sz val="11"/>
        <color rgb="FF000000"/>
        <rFont val="Calibri"/>
        <scheme val="minor"/>
      </rPr>
      <t xml:space="preserve">:
2023.12.06 pasirašius Rangos sutartį (kapitalinio remonto ir tvarkybos darbų) 2024 m. buvo pradėti rangos darbai, sutarties vertė – 10 968 383,51 Eur.
2024 m. projekto įgyvendinimui buvo skirta lėšų – 574 000,00 Eur. Visos skirtos lėšos yra įsisavintos.
Vykdomos kitos veiklos: parengta polichromijos konservavimo ir restauravimo programa. Programai gautas restauravimo tarybos pritarimas.
Investicijų projekto įgyvendinimo pažanga iki 2024.12.31 – 653 084,95 Eur, t. y. 5,95 proc. skaičiuojant nuo rangos darbų sutarties vertės (10 968 383,51 Eur).
</t>
    </r>
    <r>
      <rPr>
        <b/>
        <sz val="11"/>
        <color rgb="FF000000"/>
        <rFont val="Calibri"/>
        <scheme val="minor"/>
      </rPr>
      <t xml:space="preserve">II. Investicijų projektas „Žako Lipšico memorialinio muziejaus Druskininkuose, Šv. Jokūbo g. 17, modernizavimas ir plėtra“:
</t>
    </r>
    <r>
      <rPr>
        <sz val="11"/>
        <color rgb="FF000000"/>
        <rFont val="Calibri"/>
        <scheme val="minor"/>
      </rPr>
      <t xml:space="preserve">2024 m. užbaigti rangos darbai pagal sutartį su UAB „HSC Baltic“, kurios vertė 1 321 278,46 Eur. Dėl privalomo kainų indeksavimo likusi skola – 153 608,47 Eur.
Investicijų projekto įgyvendinimo pažanga pagal skirtas turimas lėšas iki 2024.12.31 – 100 proc.
</t>
    </r>
    <r>
      <rPr>
        <b/>
        <sz val="11"/>
        <color rgb="FF000000"/>
        <rFont val="Calibri"/>
        <scheme val="minor"/>
      </rPr>
      <t xml:space="preserve">III. Investicijų projektas „Panerių memorialo Holokausto ir visoms nacizmo aukoms atminti kompleksinis sutvarkymas“:
</t>
    </r>
    <r>
      <rPr>
        <sz val="11"/>
        <color rgb="FF000000"/>
        <rFont val="Calibri"/>
        <scheme val="minor"/>
      </rPr>
      <t xml:space="preserve">Investicijų projekto vertė 3240000,00 Eur (VIP lėšos).
2024 m. įsisavinta: 82926,49 Eur – įrengtas apšvietimas, įsigyta vaizdo stebėjimo sistema ir įdiegta lankytojų srautų skaičiavimo sistema.
Iš viso nuo IP pradžios iki 2024.12.31 panaudota 273 629,49 Eur, iš jų 2024 m. – 82 926,49 Eur.
</t>
    </r>
  </si>
  <si>
    <r>
      <t xml:space="preserve">IV. Rinkodara.
</t>
    </r>
    <r>
      <rPr>
        <sz val="11"/>
        <color rgb="FF000000"/>
        <rFont val="Calibri"/>
        <family val="2"/>
        <charset val="186"/>
        <scheme val="minor"/>
      </rPr>
      <t xml:space="preserve">1. Parengtas Vilniaus Gaono žydų istorijos muziejaus 2025–2027 m. rinkodaros planas.
2. Vilniaus Gaono žydų istorijos muziejaus 2024–2026 m. veiklos strateginis planas neparengtas, nes jis tiesiogiai susijęs su muziejaus padalinių funkcionavimu: parengimas nebuvo įmanomas stokojant informacijos apie muziejaus investicinių projektų finansavimo eigą 2024–2026 metais.
3. Įgyvendinta Lietuvos žydų kultūros ir tapatybės muziejaus atidarymo ir veiklų viešinimo komunikacinė kampanija.
4. Įgyvendinta Vilniaus Gaono žydų istorijos muziejaus ir jo padalinių naujo prekės ženklo (logotipo) komunikacinė viešinimo kampanija.
5. Įgyvendintos parodų „Samuelis Bakas. Paryžius ir Roma 1956–1965/ Eglė Ridikaitė. Atidengimai“, Leo Ray „Kasdien“, „Pasakiška Prancūzija: Augustino ir Raimondo Savickų pėdomis“, Idos Chwoles ir Richardo Bilano „Pozityvas – negatyvas“ komunikacinės viešinimo kampanijos.
6. Įgyvendinta Rafaelio Chvoleso muziejaus komunikacinė viešinimo kampanija.
7. Įgyvendintos moksleivių trumposios prozos konkurso (žydų gelbėtojų tema), renginių „Litvakų kiemelio atidarymas“, „Atsisveikinimas su vasara“, Muziejų nakties ir Kultūros nakties renginių komunikacinės viešinimo kampanijos.
8. Įgyvendinta Šeimų šeštadienių edukacinių užsiėmimų Litvakų muziejuje komunikacinė viešinimo kampanija.
9. Įgyvendintos su atmintinomis datomis susijusių renginių (Holokausto aukų, Lietuvos žydų gelbėtojų, Lietuvos žydų genocido aukų atminimo) komunikacinės viešinimo kampanijos.
10. Įgyvendinta rašytojos Deborah`os Feldman kūrybos vakaro komunikacinio viešinimo kampanija.
11. Muziejaus parduotuvėje parduodamų suvenyrų asortimentas papildytas dizainerės Lauros Dailidėnaitės papuošalais ir vitražo kūrėjo Viktoro Dailidėno stiklo dirbiniais.  </t>
    </r>
  </si>
  <si>
    <t>Rodiklis nepasiektas, nes Izraelio valstybės ir Hamas karas drastiškai sumažino lankytojų srautus su žydų kultūros paveldu ir istorija dirbančiose institucijose daugumoje Europos valstybių. Ne išimtis ir Lietuvos Respublika, kurios viešoje erdvėje jau metus laiko jaučiama empatija Palestinai. Ypatingai tai jaučiama jaunimo tarpe. 2024 m. pavasario Lietuvos viešąjame diskurse žymiai pagausėjo antisemitinių tekstų. 2024 m. gruodį Europos žydų muziejų asociacijos (AEPJ) ir Amerikos žydų muziejų tarybos (CAJM) atliktos žydų muziejų apklausos rezultatai parodė, kad Europos ir Amerikos žydų istorijos muziejai stebi lankytojų sumažėjimą (38 proc. visų institucijų). Europoje 12 iš 22 žydų istorijos, kultūros muziejų indikavo mažėjančius lankytojų srautus: 1) 40 proc. žydų kultūros įstaigų informavo apie nutrūkusias ilgalaikės partnerystės programas; 2) 81 proc. muziejų yra patyrę tam tikros formos antisemitinį ir (arba) antiizraelietišką persekiojimą – neapykantos kalbą, nepakančius laiškus, vandalizmą, grasinimus ar piktavališkus pokštus, fizinius grasinimus.
Vilniaus Gaono žydų istorijos muziejus 2024 m. turėjo 3 padalinius, iš kurių 2 lankytojams žinomi nuo seno ir dėl šios priežasties gausiau buvo lankomi. Tuo tarpu 2024 m. duris atvėręs Lietuvos žydų kultūros ir tapatybės muziejus dar tik atrandamas turistų ir vietos lankytojų. Muziejus intensyviai dirba su muziejaus padalinių viešinimo ir „įvedimo“ kampanijos strategija.</t>
  </si>
  <si>
    <t xml:space="preserve">Rodiklis nepasiektas, nes muziejus sulaukė mažesnių lankytojų grupių į edukacinius užsiėmimus. Nuo 2024 m. rugpjūčio buvo pradėtas organizuoti naujas edukacinių veiklų formatas –  Šeimų šeštadieniai, vykęs kiekvieną šeštadienį (iš viso – 21). Tačiau dėl pasirinkto formato edukacijas lankė mažesnės grupės. Ilgalaikėje perspektyvoje šis formatas leis pritraukti jaunesnę lankytojų auditoriją. Muziejus atlieka edukacinių produktų testavimą, ieško atraktyvių edukacinių užsiėmimų formų, temų, kurios sužadintų platesnės visuomenės dalies susidomėjimą žydų kultūra, tradicijomis, istorija. Muziejus, siekdamas padidinti edukacinių užsiėmimų skaičių, plėsti jų žinomumą, pasirašė sutartį su Kūrybinėmis jungtimis, edukatoriai lankėsi ugdymo įstaigose, pristatė edukacines programas mokytojams. Per 2024 m. buvo reikšmingai atnaujintas muziejaus edukacinių veiklų tinklelis kultūros edukacijos sistemoje „Kultūros pasas“ – patvirtinta 11 edukacinių programų. 2024 m. gruodį Europos žydų muziejų asociacijos (AEPJ) ir Amerikos žydų muziejų tarybos (CAJM) atliktos žydų muziejų apklausos rezultatai parodė, kad Europos ir JAV muziejuose pastebimas moksleivių grupių mažėjimas per edukacinius užsiėmimus.                                                                                             </t>
  </si>
  <si>
    <r>
      <t xml:space="preserve">I. Apsilankymai:
</t>
    </r>
    <r>
      <rPr>
        <sz val="11"/>
        <rFont val="Calibri"/>
        <family val="2"/>
        <charset val="186"/>
        <scheme val="minor"/>
      </rPr>
      <t xml:space="preserve"> 1. 2024 m. muziejaus ekspozicijas, parodas, kilnojamąsias parodas, muziejaus fondus, edukacinius užsiėmus ir renginius aplankė 33503 žmonės: Samuelio Bako muziejų – 10055, Lietuvos žydų kultūros ir tapatybės muziejų – 7156, Holokausto ekspoziciją ir Panerių memjorialą – 16382.
2. Virtualių lankytojų skaičius – 15711 (planuotas virtualių apsilankymų skaičius – 5400).
3. Nemokamai muziejuje apsilankiusių lankytojų dalis (proc.) – 16,43 proc.
4. Nemokamai apsilankiusių lankytojų skaičius paskutiniais mėnesių sekmadieniais – 3073 (IV ketv. apsilankė 846 lankytojai) (planinė reikšmė – 2400).
5. Planuojamas parduotų bilietų su nuolaida skaičius – 5042 (planinė reikšmė – 8200).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</si>
</sst>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b/>
      <sz val="11"/>
      <name val="Calibri"/>
      <family val="2"/>
      <charset val="186"/>
      <scheme val="minor"/>
    </font>
    <font>
      <i/>
      <sz val="11"/>
      <color theme="1"/>
      <name val="Calibri"/>
      <family val="2"/>
      <charset val="186"/>
      <scheme val="minor"/>
    </font>
    <font>
      <sz val="11"/>
      <name val="Calibri"/>
      <family val="2"/>
      <charset val="186"/>
      <scheme val="minor"/>
    </font>
    <font>
      <i/>
      <sz val="11"/>
      <name val="Calibri"/>
      <family val="2"/>
      <charset val="186"/>
      <scheme val="minor"/>
    </font>
    <font>
      <sz val="11"/>
      <color theme="1"/>
      <name val="Calibri"/>
      <family val="2"/>
      <charset val="186"/>
      <scheme val="minor"/>
    </font>
    <font>
      <b/>
      <sz val="14"/>
      <name val="Calibri Light"/>
      <family val="2"/>
      <charset val="186"/>
      <scheme val="major"/>
    </font>
    <font>
      <b/>
      <sz val="12"/>
      <name val="Calibri Light"/>
      <family val="2"/>
      <charset val="186"/>
      <scheme val="major"/>
    </font>
    <font>
      <b/>
      <sz val="16"/>
      <name val="Calibri Light"/>
      <family val="2"/>
      <charset val="186"/>
      <scheme val="major"/>
    </font>
    <font>
      <b/>
      <sz val="12"/>
      <color theme="1"/>
      <name val="Calibri"/>
      <family val="2"/>
      <charset val="186"/>
      <scheme val="minor"/>
    </font>
    <font>
      <sz val="13"/>
      <color theme="1"/>
      <name val="Calibri"/>
      <family val="2"/>
      <charset val="186"/>
      <scheme val="minor"/>
    </font>
    <font>
      <b/>
      <i/>
      <sz val="11"/>
      <name val="Calibri"/>
      <family val="2"/>
      <charset val="186"/>
      <scheme val="minor"/>
    </font>
    <font>
      <sz val="11"/>
      <name val="Calibri"/>
      <family val="2"/>
      <scheme val="minor"/>
    </font>
    <font>
      <b/>
      <sz val="11"/>
      <name val="Calibri"/>
      <family val="2"/>
      <scheme val="minor"/>
    </font>
    <font>
      <b/>
      <sz val="11"/>
      <color theme="1"/>
      <name val="Calibri"/>
      <family val="2"/>
      <scheme val="minor"/>
    </font>
    <font>
      <i/>
      <sz val="1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i/>
      <sz val="11"/>
      <color theme="1"/>
      <name val="Calibri"/>
      <family val="2"/>
      <scheme val="minor"/>
    </font>
    <font>
      <b/>
      <i/>
      <sz val="11"/>
      <color theme="1"/>
      <name val="Calibri"/>
      <family val="2"/>
      <charset val="186"/>
      <scheme val="minor"/>
    </font>
    <font>
      <b/>
      <i/>
      <sz val="11"/>
      <color theme="1"/>
      <name val="Calibri"/>
      <family val="2"/>
      <scheme val="minor"/>
    </font>
    <font>
      <sz val="11"/>
      <color rgb="FFFF0000"/>
      <name val="Calibri"/>
      <family val="2"/>
      <scheme val="minor"/>
    </font>
    <font>
      <sz val="12"/>
      <color theme="1"/>
      <name val="Times New Roman"/>
      <family val="1"/>
      <charset val="186"/>
    </font>
    <font>
      <b/>
      <sz val="16"/>
      <color rgb="FF000000"/>
      <name val="Calibri Light"/>
      <family val="2"/>
      <charset val="186"/>
      <scheme val="major"/>
    </font>
    <font>
      <b/>
      <i/>
      <sz val="16"/>
      <color rgb="FFC00000"/>
      <name val="Calibri Light"/>
      <family val="2"/>
      <charset val="186"/>
      <scheme val="major"/>
    </font>
    <font>
      <sz val="12"/>
      <color rgb="FF000000"/>
      <name val="Calibri Light"/>
      <family val="2"/>
      <charset val="186"/>
      <scheme val="major"/>
    </font>
    <font>
      <b/>
      <sz val="12"/>
      <color rgb="FF000000"/>
      <name val="Calibri Light"/>
      <family val="2"/>
      <charset val="186"/>
      <scheme val="major"/>
    </font>
    <font>
      <b/>
      <sz val="11"/>
      <color rgb="FF000000"/>
      <name val="Calibri"/>
      <family val="2"/>
      <charset val="186"/>
      <scheme val="minor"/>
    </font>
    <font>
      <sz val="11"/>
      <color rgb="FF000000"/>
      <name val="Calibri"/>
      <family val="2"/>
      <charset val="186"/>
      <scheme val="minor"/>
    </font>
    <font>
      <sz val="11"/>
      <color rgb="FF000000"/>
      <name val="Calibri"/>
      <family val="2"/>
      <scheme val="minor"/>
    </font>
    <font>
      <sz val="11"/>
      <color rgb="FFFF0000"/>
      <name val="Calibri"/>
      <family val="2"/>
      <charset val="186"/>
      <scheme val="minor"/>
    </font>
    <font>
      <sz val="9"/>
      <color rgb="FFFF0000"/>
      <name val="Segoe UI"/>
      <family val="2"/>
      <charset val="186"/>
    </font>
    <font>
      <b/>
      <sz val="10"/>
      <name val="Calibri"/>
      <family val="2"/>
      <charset val="186"/>
      <scheme val="minor"/>
    </font>
    <font>
      <b/>
      <sz val="11"/>
      <color rgb="FF000000"/>
      <name val="Calibri"/>
      <family val="2"/>
      <charset val="186"/>
    </font>
    <font>
      <sz val="11"/>
      <color rgb="FF000000"/>
      <name val="Calibri"/>
      <family val="2"/>
      <charset val="186"/>
    </font>
    <font>
      <i/>
      <sz val="11"/>
      <color rgb="FF000000"/>
      <name val="Calibri"/>
      <family val="2"/>
      <charset val="186"/>
      <scheme val="minor"/>
    </font>
    <font>
      <strike/>
      <sz val="11"/>
      <name val="Calibri"/>
      <family val="2"/>
      <charset val="186"/>
      <scheme val="minor"/>
    </font>
    <font>
      <b/>
      <sz val="9"/>
      <color indexed="81"/>
      <name val="Tahoma"/>
      <family val="2"/>
      <charset val="186"/>
    </font>
    <font>
      <sz val="11"/>
      <color theme="9" tint="0.39997558519241921"/>
      <name val="Calibri"/>
      <family val="2"/>
      <scheme val="minor"/>
    </font>
    <font>
      <sz val="11"/>
      <name val="Calibri"/>
      <family val="2"/>
      <charset val="186"/>
    </font>
    <font>
      <b/>
      <sz val="11"/>
      <color rgb="FF000000"/>
      <name val="Calibri"/>
      <scheme val="minor"/>
    </font>
    <font>
      <sz val="11"/>
      <color rgb="FF000000"/>
      <name val="Calibri"/>
      <scheme val="minor"/>
    </font>
    <font>
      <sz val="12"/>
      <name val="Calibri Light"/>
      <family val="2"/>
      <charset val="186"/>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253">
    <xf numFmtId="0" fontId="0" fillId="0" borderId="0" xfId="0"/>
    <xf numFmtId="0" fontId="0" fillId="0" borderId="0" xfId="0" applyProtection="1">
      <protection locked="0"/>
    </xf>
    <xf numFmtId="0" fontId="2" fillId="0" borderId="0" xfId="0" applyFont="1" applyAlignment="1" applyProtection="1">
      <alignment horizontal="center" vertical="top"/>
      <protection locked="0"/>
    </xf>
    <xf numFmtId="9" fontId="2" fillId="0" borderId="0" xfId="0" applyNumberFormat="1" applyFont="1" applyAlignment="1" applyProtection="1">
      <alignment horizontal="center" vertical="top"/>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left" vertical="top" wrapText="1"/>
      <protection locked="0"/>
    </xf>
    <xf numFmtId="0" fontId="11" fillId="0" borderId="0" xfId="0" applyFont="1" applyProtection="1">
      <protection locked="0"/>
    </xf>
    <xf numFmtId="0" fontId="0" fillId="4" borderId="1" xfId="0"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9" fontId="9" fillId="0" borderId="1" xfId="0" applyNumberFormat="1" applyFont="1" applyBorder="1" applyAlignment="1">
      <alignment horizontal="center" vertical="center" wrapText="1"/>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15" fillId="4" borderId="1" xfId="0" applyFont="1" applyFill="1" applyBorder="1" applyAlignment="1">
      <alignment horizontal="left" vertical="top" wrapText="1"/>
    </xf>
    <xf numFmtId="0" fontId="15" fillId="4" borderId="1" xfId="0" applyFont="1" applyFill="1" applyBorder="1" applyAlignment="1">
      <alignment vertical="top" wrapText="1"/>
    </xf>
    <xf numFmtId="0" fontId="15" fillId="2" borderId="1" xfId="0" applyFont="1" applyFill="1" applyBorder="1" applyAlignment="1">
      <alignment horizontal="center" vertical="top" wrapText="1"/>
    </xf>
    <xf numFmtId="0" fontId="15" fillId="2" borderId="1" xfId="0" applyFont="1" applyFill="1" applyBorder="1" applyAlignment="1" applyProtection="1">
      <alignment horizontal="center" vertical="top" wrapText="1"/>
      <protection locked="0"/>
    </xf>
    <xf numFmtId="0" fontId="14" fillId="4" borderId="1" xfId="0" applyFont="1" applyFill="1" applyBorder="1" applyAlignment="1">
      <alignment horizontal="center" vertical="center" wrapText="1"/>
    </xf>
    <xf numFmtId="0" fontId="16" fillId="2" borderId="1" xfId="0" applyFont="1" applyFill="1" applyBorder="1" applyAlignment="1" applyProtection="1">
      <alignment horizontal="center" vertical="top" wrapText="1"/>
      <protection locked="0"/>
    </xf>
    <xf numFmtId="0" fontId="16" fillId="4" borderId="1" xfId="0" applyFont="1" applyFill="1" applyBorder="1" applyAlignment="1">
      <alignment horizontal="left" vertical="top" wrapText="1"/>
    </xf>
    <xf numFmtId="9" fontId="16" fillId="2" borderId="1" xfId="0" applyNumberFormat="1" applyFont="1" applyFill="1" applyBorder="1" applyAlignment="1">
      <alignment horizontal="center" vertical="top" wrapText="1"/>
    </xf>
    <xf numFmtId="0" fontId="16" fillId="2" borderId="1" xfId="0" applyFont="1" applyFill="1" applyBorder="1" applyAlignment="1" applyProtection="1">
      <alignment horizontal="center" vertical="top"/>
      <protection locked="0"/>
    </xf>
    <xf numFmtId="0" fontId="3" fillId="2" borderId="1" xfId="0" applyFont="1" applyFill="1" applyBorder="1" applyAlignment="1" applyProtection="1">
      <alignment horizontal="center" vertical="top"/>
      <protection locked="0"/>
    </xf>
    <xf numFmtId="0" fontId="5" fillId="0" borderId="0" xfId="0" applyFont="1" applyAlignment="1" applyProtection="1">
      <alignment horizontal="left" vertical="top"/>
      <protection locked="0"/>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9" fontId="16" fillId="2" borderId="1" xfId="1" applyFont="1" applyFill="1" applyBorder="1" applyAlignment="1" applyProtection="1">
      <alignment horizontal="center" vertical="top" wrapText="1"/>
    </xf>
    <xf numFmtId="0" fontId="15" fillId="4" borderId="1" xfId="0" applyFont="1" applyFill="1" applyBorder="1" applyAlignment="1" applyProtection="1">
      <alignment horizontal="center" vertical="top" wrapText="1"/>
      <protection locked="0"/>
    </xf>
    <xf numFmtId="0" fontId="16" fillId="4" borderId="1" xfId="0" applyFont="1" applyFill="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2" fontId="15" fillId="2" borderId="1" xfId="0" applyNumberFormat="1" applyFont="1" applyFill="1" applyBorder="1" applyAlignment="1">
      <alignment horizontal="center" vertical="top" wrapText="1"/>
    </xf>
    <xf numFmtId="0" fontId="14" fillId="0" borderId="3" xfId="0" applyFont="1" applyBorder="1" applyAlignment="1" applyProtection="1">
      <alignment horizontal="left" vertical="top" wrapText="1"/>
      <protection locked="0"/>
    </xf>
    <xf numFmtId="9" fontId="15" fillId="2" borderId="1" xfId="1" applyFont="1" applyFill="1" applyBorder="1" applyAlignment="1" applyProtection="1">
      <alignment horizontal="center" vertical="top" wrapText="1"/>
    </xf>
    <xf numFmtId="0" fontId="0" fillId="0" borderId="0" xfId="0" applyAlignment="1">
      <alignment horizontal="center"/>
    </xf>
    <xf numFmtId="0" fontId="13" fillId="4" borderId="1" xfId="0" applyFont="1" applyFill="1" applyBorder="1" applyAlignment="1">
      <alignment horizontal="left" vertical="top" wrapText="1"/>
    </xf>
    <xf numFmtId="9" fontId="2" fillId="4" borderId="2" xfId="0" applyNumberFormat="1" applyFont="1" applyFill="1" applyBorder="1" applyAlignment="1">
      <alignment horizontal="center" vertical="center" wrapText="1"/>
    </xf>
    <xf numFmtId="1" fontId="16" fillId="2" borderId="1" xfId="0" applyNumberFormat="1" applyFont="1" applyFill="1" applyBorder="1" applyAlignment="1">
      <alignment horizontal="center" vertical="top" wrapText="1"/>
    </xf>
    <xf numFmtId="9" fontId="15" fillId="2" borderId="2" xfId="1" applyFont="1" applyFill="1" applyBorder="1" applyAlignment="1" applyProtection="1">
      <alignment horizontal="center" vertical="top" wrapText="1"/>
    </xf>
    <xf numFmtId="0" fontId="14" fillId="0" borderId="4" xfId="0" applyFont="1" applyBorder="1" applyAlignment="1" applyProtection="1">
      <alignment horizontal="left" vertical="top" wrapText="1"/>
      <protection locked="0"/>
    </xf>
    <xf numFmtId="0" fontId="15" fillId="4" borderId="2" xfId="0" applyFont="1" applyFill="1" applyBorder="1" applyAlignment="1">
      <alignment horizontal="left" vertical="top" wrapText="1"/>
    </xf>
    <xf numFmtId="0" fontId="15" fillId="4" borderId="2" xfId="0" applyFont="1" applyFill="1" applyBorder="1" applyAlignment="1" applyProtection="1">
      <alignment horizontal="center" vertical="top" wrapText="1"/>
      <protection locked="0"/>
    </xf>
    <xf numFmtId="0" fontId="15" fillId="4" borderId="2" xfId="0" applyFont="1" applyFill="1" applyBorder="1" applyAlignment="1">
      <alignment vertical="top" wrapText="1"/>
    </xf>
    <xf numFmtId="0" fontId="11" fillId="0" borderId="0" xfId="0" applyFont="1" applyAlignment="1" applyProtection="1">
      <alignment horizontal="center" vertical="center"/>
      <protection locked="0"/>
    </xf>
    <xf numFmtId="0" fontId="13" fillId="4" borderId="1" xfId="0" applyFont="1" applyFill="1" applyBorder="1" applyAlignment="1">
      <alignment vertical="top" wrapText="1"/>
    </xf>
    <xf numFmtId="0" fontId="16" fillId="2" borderId="1" xfId="0" applyFont="1" applyFill="1" applyBorder="1" applyAlignment="1">
      <alignment horizontal="center" vertical="top" wrapText="1"/>
    </xf>
    <xf numFmtId="0" fontId="16" fillId="4" borderId="1" xfId="0" applyFont="1" applyFill="1" applyBorder="1" applyAlignment="1">
      <alignment vertical="top" wrapText="1"/>
    </xf>
    <xf numFmtId="9" fontId="16" fillId="3" borderId="1" xfId="0" applyNumberFormat="1" applyFont="1" applyFill="1" applyBorder="1" applyAlignment="1">
      <alignment horizontal="center" vertical="top" wrapText="1"/>
    </xf>
    <xf numFmtId="0" fontId="24" fillId="0" borderId="7" xfId="0" applyFont="1" applyBorder="1" applyAlignment="1" applyProtection="1">
      <alignment horizontal="left" vertical="top" wrapText="1"/>
      <protection locked="0"/>
    </xf>
    <xf numFmtId="0" fontId="25" fillId="0" borderId="0" xfId="0" applyFont="1" applyAlignment="1" applyProtection="1">
      <alignment vertical="center"/>
      <protection locked="0"/>
    </xf>
    <xf numFmtId="0" fontId="28" fillId="0" borderId="1" xfId="0" applyFont="1" applyBorder="1" applyAlignment="1" applyProtection="1">
      <alignment horizontal="left" vertical="center" wrapText="1"/>
      <protection locked="0"/>
    </xf>
    <xf numFmtId="0" fontId="0" fillId="0" borderId="0" xfId="0" applyAlignment="1" applyProtection="1">
      <alignment wrapText="1"/>
      <protection locked="0"/>
    </xf>
    <xf numFmtId="0" fontId="34" fillId="0" borderId="0" xfId="0" applyFont="1" applyAlignment="1" applyProtection="1">
      <alignment vertical="center" wrapText="1"/>
      <protection locked="0"/>
    </xf>
    <xf numFmtId="0" fontId="35" fillId="2" borderId="1" xfId="0" applyFont="1" applyFill="1" applyBorder="1" applyAlignment="1" applyProtection="1">
      <alignment horizontal="center" vertical="top" wrapText="1"/>
      <protection locked="0"/>
    </xf>
    <xf numFmtId="0" fontId="33" fillId="0" borderId="0" xfId="0" applyFont="1" applyProtection="1">
      <protection locked="0"/>
    </xf>
    <xf numFmtId="0" fontId="5" fillId="3" borderId="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8" fillId="3"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9" fontId="1" fillId="4" borderId="2" xfId="0" applyNumberFormat="1" applyFont="1" applyFill="1" applyBorder="1" applyAlignment="1">
      <alignment horizontal="center" vertical="center" wrapText="1"/>
    </xf>
    <xf numFmtId="0" fontId="0" fillId="3" borderId="0" xfId="0" applyFill="1" applyAlignment="1" applyProtection="1">
      <alignment wrapText="1"/>
      <protection locked="0"/>
    </xf>
    <xf numFmtId="0" fontId="0" fillId="3" borderId="0" xfId="0" applyFill="1" applyProtection="1">
      <protection locked="0"/>
    </xf>
    <xf numFmtId="0" fontId="31" fillId="0" borderId="0" xfId="0" applyFont="1" applyAlignment="1" applyProtection="1">
      <alignment wrapText="1"/>
      <protection locked="0"/>
    </xf>
    <xf numFmtId="0" fontId="30" fillId="3" borderId="1" xfId="0" applyFont="1" applyFill="1" applyBorder="1" applyAlignment="1" applyProtection="1">
      <alignment horizontal="left" vertical="top" wrapText="1"/>
      <protection locked="0"/>
    </xf>
    <xf numFmtId="0" fontId="4" fillId="0" borderId="0" xfId="0" applyFont="1" applyAlignment="1" applyProtection="1">
      <alignment horizontal="center"/>
      <protection locked="0"/>
    </xf>
    <xf numFmtId="0" fontId="45" fillId="0" borderId="1" xfId="0" applyFont="1" applyBorder="1" applyAlignment="1" applyProtection="1">
      <alignment horizontal="left" vertical="top" wrapText="1"/>
      <protection locked="0"/>
    </xf>
    <xf numFmtId="0" fontId="42" fillId="0" borderId="2"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5" fillId="4" borderId="2" xfId="0" applyFont="1" applyFill="1" applyBorder="1" applyAlignment="1" applyProtection="1">
      <alignment horizontal="center" vertical="top" wrapText="1"/>
      <protection locked="0"/>
    </xf>
    <xf numFmtId="0" fontId="15" fillId="4" borderId="4" xfId="0" applyFont="1" applyFill="1" applyBorder="1" applyAlignment="1" applyProtection="1">
      <alignment horizontal="center" vertical="top" wrapText="1"/>
      <protection locked="0"/>
    </xf>
    <xf numFmtId="2" fontId="16" fillId="2" borderId="1" xfId="0" applyNumberFormat="1" applyFont="1" applyFill="1" applyBorder="1" applyAlignment="1">
      <alignment horizontal="center" vertical="top" wrapText="1"/>
    </xf>
    <xf numFmtId="9" fontId="16" fillId="2" borderId="1" xfId="0" applyNumberFormat="1" applyFont="1" applyFill="1" applyBorder="1" applyAlignment="1">
      <alignment horizontal="center" vertical="top" wrapText="1"/>
    </xf>
    <xf numFmtId="0" fontId="1" fillId="2" borderId="1" xfId="0" applyFont="1" applyFill="1" applyBorder="1" applyAlignment="1" applyProtection="1">
      <alignment horizontal="left" vertical="top" wrapText="1"/>
      <protection locked="0"/>
    </xf>
    <xf numFmtId="0" fontId="32" fillId="4" borderId="2" xfId="0" applyFont="1" applyFill="1" applyBorder="1" applyAlignment="1" applyProtection="1">
      <alignment horizontal="left" vertical="top" wrapText="1"/>
      <protection locked="0"/>
    </xf>
    <xf numFmtId="0" fontId="15" fillId="4" borderId="4" xfId="0" applyFont="1" applyFill="1"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19" fillId="4" borderId="1" xfId="0" applyFont="1" applyFill="1" applyBorder="1" applyAlignment="1">
      <alignment horizontal="left" vertical="top"/>
    </xf>
    <xf numFmtId="0" fontId="32" fillId="4" borderId="1"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1" xfId="0" applyFont="1" applyFill="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6" fillId="4" borderId="1" xfId="0" applyFont="1" applyFill="1" applyBorder="1" applyAlignment="1">
      <alignment horizontal="left" vertical="top" wrapText="1"/>
    </xf>
    <xf numFmtId="0" fontId="16" fillId="4" borderId="2" xfId="0" applyFont="1" applyFill="1" applyBorder="1" applyAlignment="1" applyProtection="1">
      <alignment horizontal="center" vertical="top" wrapText="1"/>
      <protection locked="0"/>
    </xf>
    <xf numFmtId="0" fontId="16" fillId="4" borderId="4" xfId="0" applyFont="1" applyFill="1" applyBorder="1" applyAlignment="1" applyProtection="1">
      <alignment horizontal="center" vertical="top" wrapText="1"/>
      <protection locked="0"/>
    </xf>
    <xf numFmtId="9" fontId="16" fillId="2" borderId="2" xfId="0" applyNumberFormat="1" applyFont="1" applyFill="1" applyBorder="1" applyAlignment="1">
      <alignment horizontal="center" vertical="top" wrapText="1"/>
    </xf>
    <xf numFmtId="9" fontId="16" fillId="2" borderId="4" xfId="0" applyNumberFormat="1" applyFont="1" applyFill="1" applyBorder="1" applyAlignment="1">
      <alignment horizontal="center"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6" fillId="3" borderId="5" xfId="0" applyFont="1" applyFill="1" applyBorder="1" applyAlignment="1" applyProtection="1">
      <alignment horizontal="center" vertical="top" wrapText="1"/>
      <protection locked="0"/>
    </xf>
    <xf numFmtId="0" fontId="16" fillId="3" borderId="6" xfId="0" applyFont="1" applyFill="1" applyBorder="1" applyAlignment="1" applyProtection="1">
      <alignment horizontal="center" vertical="top" wrapText="1"/>
      <protection locked="0"/>
    </xf>
    <xf numFmtId="0" fontId="16" fillId="3" borderId="7" xfId="0" applyFont="1" applyFill="1" applyBorder="1" applyAlignment="1" applyProtection="1">
      <alignment horizontal="center" vertical="top" wrapText="1"/>
      <protection locked="0"/>
    </xf>
    <xf numFmtId="0" fontId="44"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9" fillId="4" borderId="5" xfId="0" applyFont="1" applyFill="1" applyBorder="1" applyAlignment="1">
      <alignment horizontal="left" vertical="top"/>
    </xf>
    <xf numFmtId="0" fontId="19" fillId="4" borderId="6" xfId="0" applyFont="1" applyFill="1" applyBorder="1" applyAlignment="1">
      <alignment horizontal="left" vertical="top"/>
    </xf>
    <xf numFmtId="0" fontId="19" fillId="4" borderId="7" xfId="0" applyFont="1" applyFill="1" applyBorder="1" applyAlignment="1">
      <alignment horizontal="left" vertical="top"/>
    </xf>
    <xf numFmtId="0" fontId="30"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4" borderId="1"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1"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4" xfId="0" applyFont="1" applyFill="1" applyBorder="1" applyAlignment="1">
      <alignment horizontal="left" vertical="top" wrapText="1"/>
    </xf>
    <xf numFmtId="1" fontId="16" fillId="2" borderId="2" xfId="0" applyNumberFormat="1" applyFont="1" applyFill="1" applyBorder="1" applyAlignment="1">
      <alignment horizontal="center" vertical="top" wrapText="1"/>
    </xf>
    <xf numFmtId="1" fontId="16" fillId="2" borderId="4" xfId="0" applyNumberFormat="1" applyFont="1" applyFill="1" applyBorder="1" applyAlignment="1">
      <alignment horizontal="center"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3" xfId="0" applyFont="1" applyFill="1" applyBorder="1" applyAlignment="1" applyProtection="1">
      <alignment horizontal="center" vertical="top" wrapText="1"/>
      <protection locked="0"/>
    </xf>
    <xf numFmtId="0" fontId="16" fillId="2" borderId="2" xfId="0" applyFont="1" applyFill="1" applyBorder="1" applyAlignment="1">
      <alignment horizontal="center" vertical="top"/>
    </xf>
    <xf numFmtId="0" fontId="16" fillId="2" borderId="3" xfId="0" applyFont="1" applyFill="1" applyBorder="1" applyAlignment="1">
      <alignment horizontal="center" vertical="top"/>
    </xf>
    <xf numFmtId="0" fontId="16" fillId="2" borderId="4" xfId="0" applyFont="1" applyFill="1" applyBorder="1" applyAlignment="1">
      <alignment horizontal="center" vertical="top"/>
    </xf>
    <xf numFmtId="9" fontId="16" fillId="2" borderId="2" xfId="0" applyNumberFormat="1" applyFont="1" applyFill="1" applyBorder="1" applyAlignment="1">
      <alignment horizontal="center" vertical="top"/>
    </xf>
    <xf numFmtId="9" fontId="16" fillId="2" borderId="3" xfId="0" applyNumberFormat="1" applyFont="1" applyFill="1" applyBorder="1" applyAlignment="1">
      <alignment horizontal="center" vertical="top"/>
    </xf>
    <xf numFmtId="9" fontId="16" fillId="2" borderId="4" xfId="0" applyNumberFormat="1" applyFont="1" applyFill="1" applyBorder="1" applyAlignment="1">
      <alignment horizontal="center" vertical="top"/>
    </xf>
    <xf numFmtId="0" fontId="14" fillId="0" borderId="3"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5" fillId="0" borderId="2" xfId="0" applyFont="1" applyBorder="1" applyAlignment="1" applyProtection="1">
      <alignment horizontal="left" vertical="top" wrapText="1"/>
      <protection locked="0"/>
    </xf>
    <xf numFmtId="0" fontId="15" fillId="4" borderId="2" xfId="0" applyFont="1" applyFill="1" applyBorder="1" applyAlignment="1">
      <alignment horizontal="left" vertical="top" wrapText="1"/>
    </xf>
    <xf numFmtId="0" fontId="15" fillId="4" borderId="3"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4" borderId="3" xfId="0" applyFont="1" applyFill="1" applyBorder="1" applyAlignment="1" applyProtection="1">
      <alignment horizontal="center" vertical="top" wrapText="1"/>
      <protection locked="0"/>
    </xf>
    <xf numFmtId="9" fontId="15" fillId="2" borderId="2" xfId="1" applyFont="1" applyFill="1" applyBorder="1" applyAlignment="1" applyProtection="1">
      <alignment horizontal="center" vertical="top" wrapText="1"/>
    </xf>
    <xf numFmtId="9" fontId="15" fillId="2" borderId="3" xfId="1" applyFont="1" applyFill="1" applyBorder="1" applyAlignment="1" applyProtection="1">
      <alignment horizontal="center" vertical="top" wrapText="1"/>
    </xf>
    <xf numFmtId="9" fontId="15" fillId="2" borderId="4" xfId="1" applyFont="1" applyFill="1" applyBorder="1" applyAlignment="1" applyProtection="1">
      <alignment horizontal="center" vertical="top" wrapText="1"/>
    </xf>
    <xf numFmtId="0" fontId="31" fillId="0" borderId="2" xfId="0" applyFont="1" applyBorder="1" applyAlignment="1" applyProtection="1">
      <alignment horizontal="left" vertical="top" wrapText="1"/>
      <protection locked="0"/>
    </xf>
    <xf numFmtId="0" fontId="14" fillId="2" borderId="1" xfId="0" applyFont="1" applyFill="1" applyBorder="1" applyAlignment="1">
      <alignment horizontal="left" vertical="top" wrapText="1"/>
    </xf>
    <xf numFmtId="0" fontId="32"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15" fillId="2" borderId="1" xfId="0" applyFont="1" applyFill="1" applyBorder="1" applyAlignment="1" applyProtection="1">
      <alignment horizontal="center" vertical="top" wrapText="1"/>
      <protection locked="0"/>
    </xf>
    <xf numFmtId="0" fontId="15" fillId="4" borderId="1" xfId="0" applyFont="1" applyFill="1" applyBorder="1" applyAlignment="1">
      <alignment horizontal="left" vertical="top" wrapText="1"/>
    </xf>
    <xf numFmtId="9" fontId="15" fillId="2" borderId="1" xfId="1" applyFont="1" applyFill="1" applyBorder="1" applyAlignment="1" applyProtection="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30"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2" fontId="15" fillId="2" borderId="1" xfId="0" applyNumberFormat="1" applyFont="1" applyFill="1" applyBorder="1" applyAlignment="1">
      <alignment horizontal="center" vertical="top" wrapText="1"/>
    </xf>
    <xf numFmtId="0" fontId="19" fillId="4" borderId="5" xfId="0" applyFont="1" applyFill="1" applyBorder="1" applyAlignment="1">
      <alignment horizontal="left" vertical="top" wrapText="1"/>
    </xf>
    <xf numFmtId="0" fontId="19" fillId="4" borderId="6" xfId="0" applyFont="1" applyFill="1" applyBorder="1" applyAlignment="1">
      <alignment horizontal="left" vertical="top" wrapText="1"/>
    </xf>
    <xf numFmtId="0" fontId="19" fillId="4" borderId="7" xfId="0" applyFont="1" applyFill="1" applyBorder="1" applyAlignment="1">
      <alignment horizontal="left" vertical="top" wrapText="1"/>
    </xf>
    <xf numFmtId="0" fontId="3" fillId="3" borderId="4" xfId="0" applyFont="1" applyFill="1" applyBorder="1" applyAlignment="1" applyProtection="1">
      <alignment horizontal="left" vertical="top" wrapText="1"/>
      <protection locked="0"/>
    </xf>
    <xf numFmtId="1" fontId="16" fillId="2" borderId="1" xfId="0" applyNumberFormat="1" applyFont="1" applyFill="1" applyBorder="1" applyAlignment="1">
      <alignment horizontal="center" vertical="top" wrapText="1"/>
    </xf>
    <xf numFmtId="0" fontId="39" fillId="0" borderId="2" xfId="0" applyFont="1" applyBorder="1" applyAlignment="1" applyProtection="1">
      <alignment horizontal="left" vertical="top" wrapText="1"/>
      <protection locked="0"/>
    </xf>
    <xf numFmtId="0" fontId="19" fillId="4" borderId="1" xfId="0" applyFont="1" applyFill="1" applyBorder="1" applyAlignment="1">
      <alignment horizontal="left"/>
    </xf>
    <xf numFmtId="0" fontId="31" fillId="3" borderId="2" xfId="0" applyFont="1" applyFill="1" applyBorder="1" applyAlignment="1" applyProtection="1">
      <alignment horizontal="left" vertical="top" wrapText="1"/>
      <protection locked="0"/>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19" fillId="4" borderId="1" xfId="0" applyFont="1" applyFill="1" applyBorder="1" applyAlignment="1">
      <alignment horizontal="left" vertical="top" wrapText="1"/>
    </xf>
    <xf numFmtId="0" fontId="5" fillId="3" borderId="3"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14" fillId="2" borderId="11"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4"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9" xfId="0" applyFont="1" applyFill="1" applyBorder="1" applyAlignment="1">
      <alignment horizontal="left" vertical="top" wrapText="1"/>
    </xf>
    <xf numFmtId="0" fontId="15" fillId="2" borderId="2"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4" xfId="0" applyFont="1" applyFill="1" applyBorder="1" applyAlignment="1" applyProtection="1">
      <alignment horizontal="center" vertical="top" wrapText="1"/>
      <protection locked="0"/>
    </xf>
    <xf numFmtId="0" fontId="15" fillId="2" borderId="1" xfId="0" applyFont="1" applyFill="1" applyBorder="1" applyAlignment="1">
      <alignment horizontal="center" vertical="top" wrapText="1"/>
    </xf>
    <xf numFmtId="0" fontId="15" fillId="4" borderId="2" xfId="0" applyFont="1" applyFill="1" applyBorder="1" applyAlignment="1">
      <alignment vertical="top" wrapText="1"/>
    </xf>
    <xf numFmtId="0" fontId="15" fillId="4" borderId="4" xfId="0" applyFont="1" applyFill="1" applyBorder="1" applyAlignment="1">
      <alignment vertical="top" wrapText="1"/>
    </xf>
    <xf numFmtId="0" fontId="3" fillId="2" borderId="2" xfId="0" applyFont="1" applyFill="1" applyBorder="1" applyAlignment="1" applyProtection="1">
      <alignment horizontal="center" vertical="top" wrapText="1"/>
      <protection locked="0"/>
    </xf>
    <xf numFmtId="0" fontId="3" fillId="2" borderId="3"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14" fillId="3" borderId="2" xfId="0" applyFont="1" applyFill="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18" fillId="4" borderId="5"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7" xfId="0" applyFont="1" applyFill="1" applyBorder="1" applyAlignment="1">
      <alignment horizontal="left" vertical="top"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28" fillId="0" borderId="5"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31" fillId="3" borderId="2" xfId="0" applyFont="1" applyFill="1" applyBorder="1" applyAlignment="1" applyProtection="1">
      <alignment vertical="top" wrapText="1"/>
      <protection locked="0"/>
    </xf>
    <xf numFmtId="0" fontId="0" fillId="3" borderId="3" xfId="0" applyFill="1" applyBorder="1" applyAlignment="1" applyProtection="1">
      <alignment vertical="top"/>
      <protection locked="0"/>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2" fillId="0" borderId="0" xfId="0" applyFont="1" applyAlignment="1">
      <alignment horizontal="left" vertical="top"/>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top" wrapText="1"/>
    </xf>
    <xf numFmtId="0" fontId="10" fillId="0" borderId="0" xfId="0" applyFont="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 fillId="2" borderId="11"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2" fontId="16" fillId="2" borderId="4" xfId="0" applyNumberFormat="1" applyFont="1" applyFill="1" applyBorder="1" applyAlignment="1">
      <alignment horizontal="center" vertical="top" wrapText="1"/>
    </xf>
    <xf numFmtId="9" fontId="16" fillId="2" borderId="3" xfId="0" applyNumberFormat="1" applyFont="1" applyFill="1" applyBorder="1" applyAlignment="1">
      <alignment horizontal="center" vertical="top" wrapText="1"/>
    </xf>
    <xf numFmtId="0" fontId="15" fillId="4" borderId="11"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2" borderId="10"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13" xfId="0" applyFont="1" applyFill="1" applyBorder="1" applyAlignment="1">
      <alignment horizontal="center" vertical="top" wrapText="1"/>
    </xf>
  </cellXfs>
  <cellStyles count="2">
    <cellStyle name="Normal" xfId="0" builtinId="0"/>
    <cellStyle name="Percent" xfId="1" builtinId="5"/>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966FF"/>
      <color rgb="FF9933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A96B-2274-4A7D-A5A9-2E0CE7BF94AB}">
  <sheetPr>
    <pageSetUpPr fitToPage="1"/>
  </sheetPr>
  <dimension ref="A1:Q167"/>
  <sheetViews>
    <sheetView tabSelected="1" topLeftCell="A28" zoomScale="90" zoomScaleNormal="90" workbookViewId="0">
      <selection activeCell="J30" sqref="J30:J37"/>
    </sheetView>
  </sheetViews>
  <sheetFormatPr defaultColWidth="9.44140625" defaultRowHeight="14.4" x14ac:dyDescent="0.3"/>
  <cols>
    <col min="1" max="1" width="55.5546875" style="1" customWidth="1"/>
    <col min="2" max="2" width="27.44140625" style="1" customWidth="1"/>
    <col min="3" max="3" width="11.44140625" style="2" customWidth="1"/>
    <col min="4" max="4" width="12" style="2" customWidth="1"/>
    <col min="5" max="5" width="11.44140625" style="3" customWidth="1"/>
    <col min="6" max="6" width="36.44140625" style="1" customWidth="1"/>
    <col min="7" max="8" width="10.5546875" style="1" customWidth="1"/>
    <col min="9" max="9" width="10.5546875" style="2" customWidth="1"/>
    <col min="10" max="10" width="64.5546875" style="23" customWidth="1"/>
    <col min="11" max="11" width="20.44140625" style="1" customWidth="1"/>
    <col min="12" max="12" width="17.5546875" style="1" customWidth="1"/>
    <col min="13" max="16384" width="9.44140625" style="1"/>
  </cols>
  <sheetData>
    <row r="1" spans="1:15" ht="17.399999999999999" x14ac:dyDescent="0.3">
      <c r="I1" s="227" t="s">
        <v>0</v>
      </c>
      <c r="J1" s="227"/>
    </row>
    <row r="2" spans="1:15" ht="17.399999999999999" x14ac:dyDescent="0.3">
      <c r="I2" s="227" t="s">
        <v>1</v>
      </c>
      <c r="J2" s="227"/>
    </row>
    <row r="3" spans="1:15" ht="17.399999999999999" x14ac:dyDescent="0.3">
      <c r="I3" s="227" t="s">
        <v>2</v>
      </c>
      <c r="J3" s="227"/>
    </row>
    <row r="4" spans="1:15" ht="17.399999999999999" x14ac:dyDescent="0.3">
      <c r="I4" s="227" t="s">
        <v>3</v>
      </c>
      <c r="J4" s="227"/>
    </row>
    <row r="5" spans="1:15" ht="17.399999999999999" x14ac:dyDescent="0.3">
      <c r="I5" s="227" t="s">
        <v>4</v>
      </c>
      <c r="J5" s="227"/>
    </row>
    <row r="6" spans="1:15" ht="17.399999999999999" x14ac:dyDescent="0.3">
      <c r="I6" s="227" t="s">
        <v>5</v>
      </c>
      <c r="J6" s="227"/>
    </row>
    <row r="7" spans="1:15" ht="25.5" customHeight="1" x14ac:dyDescent="0.3"/>
    <row r="8" spans="1:15" ht="69" customHeight="1" x14ac:dyDescent="0.3">
      <c r="A8" s="233" t="s">
        <v>6</v>
      </c>
      <c r="B8" s="233"/>
      <c r="C8" s="233"/>
      <c r="D8" s="233"/>
      <c r="E8" s="233"/>
      <c r="F8" s="233"/>
      <c r="G8" s="233"/>
      <c r="H8" s="233"/>
      <c r="I8" s="233"/>
      <c r="J8" s="233"/>
    </row>
    <row r="9" spans="1:15" ht="26.25" customHeight="1" x14ac:dyDescent="0.3">
      <c r="A9" s="4"/>
      <c r="B9" s="4"/>
      <c r="C9" s="5"/>
      <c r="D9" s="5"/>
      <c r="E9" s="5"/>
      <c r="F9" s="4"/>
      <c r="G9" s="4"/>
      <c r="H9" s="4"/>
      <c r="I9" s="5"/>
      <c r="J9" s="6"/>
    </row>
    <row r="10" spans="1:15" ht="160.35" customHeight="1" x14ac:dyDescent="0.3">
      <c r="A10" s="234" t="s">
        <v>7</v>
      </c>
      <c r="B10" s="234"/>
      <c r="C10" s="234"/>
      <c r="D10" s="234"/>
      <c r="E10" s="198" t="s">
        <v>8</v>
      </c>
      <c r="F10" s="199"/>
      <c r="G10" s="8" t="s">
        <v>9</v>
      </c>
      <c r="H10" s="8" t="s">
        <v>10</v>
      </c>
      <c r="I10" s="35" t="s">
        <v>11</v>
      </c>
      <c r="J10" s="24" t="s">
        <v>12</v>
      </c>
      <c r="K10" s="50"/>
    </row>
    <row r="11" spans="1:15" ht="244.8" customHeight="1" x14ac:dyDescent="0.3">
      <c r="A11" s="204" t="s">
        <v>225</v>
      </c>
      <c r="B11" s="205"/>
      <c r="C11" s="205"/>
      <c r="D11" s="206"/>
      <c r="E11" s="200" t="s">
        <v>13</v>
      </c>
      <c r="F11" s="201"/>
      <c r="G11" s="59">
        <v>32.49</v>
      </c>
      <c r="H11" s="9">
        <v>5.95</v>
      </c>
      <c r="I11" s="10">
        <f>+H11/G11</f>
        <v>0.18313327177593106</v>
      </c>
      <c r="J11" s="68" t="s">
        <v>226</v>
      </c>
      <c r="K11" s="50"/>
      <c r="L11" s="63"/>
      <c r="M11" s="64"/>
      <c r="N11" s="64"/>
      <c r="O11" s="64"/>
    </row>
    <row r="12" spans="1:15" ht="57.75" customHeight="1" x14ac:dyDescent="0.3">
      <c r="A12" s="207"/>
      <c r="B12" s="208"/>
      <c r="C12" s="208"/>
      <c r="D12" s="209"/>
      <c r="E12" s="200" t="s">
        <v>14</v>
      </c>
      <c r="F12" s="201"/>
      <c r="G12" s="9">
        <v>1</v>
      </c>
      <c r="H12" s="9">
        <v>1</v>
      </c>
      <c r="I12" s="10">
        <f t="shared" ref="I12:I14" si="0">+H12/G12</f>
        <v>1</v>
      </c>
      <c r="J12" s="49"/>
    </row>
    <row r="13" spans="1:15" ht="68.099999999999994" customHeight="1" x14ac:dyDescent="0.3">
      <c r="A13" s="207"/>
      <c r="B13" s="208"/>
      <c r="C13" s="208"/>
      <c r="D13" s="209"/>
      <c r="E13" s="200" t="s">
        <v>15</v>
      </c>
      <c r="F13" s="201"/>
      <c r="G13" s="9">
        <v>1</v>
      </c>
      <c r="H13" s="9">
        <v>0</v>
      </c>
      <c r="I13" s="10">
        <f t="shared" si="0"/>
        <v>0</v>
      </c>
      <c r="J13" s="49" t="s">
        <v>16</v>
      </c>
    </row>
    <row r="14" spans="1:15" ht="78.599999999999994" customHeight="1" x14ac:dyDescent="0.3">
      <c r="A14" s="210"/>
      <c r="B14" s="211"/>
      <c r="C14" s="211"/>
      <c r="D14" s="212"/>
      <c r="E14" s="200" t="s">
        <v>17</v>
      </c>
      <c r="F14" s="201"/>
      <c r="G14" s="9">
        <v>1</v>
      </c>
      <c r="H14" s="9">
        <v>0</v>
      </c>
      <c r="I14" s="10">
        <f t="shared" si="0"/>
        <v>0</v>
      </c>
      <c r="J14" s="49" t="s">
        <v>16</v>
      </c>
    </row>
    <row r="15" spans="1:15" ht="103.35" customHeight="1" x14ac:dyDescent="0.3">
      <c r="A15" s="202" t="s">
        <v>228</v>
      </c>
      <c r="B15" s="203"/>
      <c r="C15" s="203"/>
      <c r="D15" s="201"/>
      <c r="E15" s="200" t="s">
        <v>18</v>
      </c>
      <c r="F15" s="201"/>
      <c r="G15" s="9">
        <v>100</v>
      </c>
      <c r="H15" s="9">
        <v>100</v>
      </c>
      <c r="I15" s="10">
        <f>+H15/G15</f>
        <v>1</v>
      </c>
      <c r="J15" s="57"/>
    </row>
    <row r="16" spans="1:15" ht="88.35" customHeight="1" x14ac:dyDescent="0.3">
      <c r="A16" s="213" t="s">
        <v>229</v>
      </c>
      <c r="B16" s="214"/>
      <c r="C16" s="214"/>
      <c r="D16" s="215"/>
      <c r="E16" s="200" t="s">
        <v>19</v>
      </c>
      <c r="F16" s="201"/>
      <c r="G16" s="9">
        <v>8.5</v>
      </c>
      <c r="H16" s="9">
        <v>8.5</v>
      </c>
      <c r="I16" s="10">
        <f>+H16/G16</f>
        <v>1</v>
      </c>
      <c r="J16" s="57"/>
    </row>
    <row r="17" spans="1:12" ht="50.1" customHeight="1" x14ac:dyDescent="0.3">
      <c r="A17" s="216"/>
      <c r="B17" s="217"/>
      <c r="C17" s="217"/>
      <c r="D17" s="218"/>
      <c r="E17" s="200" t="s">
        <v>20</v>
      </c>
      <c r="F17" s="201"/>
      <c r="G17" s="9">
        <v>2</v>
      </c>
      <c r="H17" s="9">
        <v>2</v>
      </c>
      <c r="I17" s="10">
        <f t="shared" ref="I17:I20" si="1">+H17/G17</f>
        <v>1</v>
      </c>
      <c r="J17" s="49"/>
    </row>
    <row r="18" spans="1:12" ht="53.1" customHeight="1" x14ac:dyDescent="0.3">
      <c r="A18" s="216"/>
      <c r="B18" s="217"/>
      <c r="C18" s="217"/>
      <c r="D18" s="218"/>
      <c r="E18" s="200" t="s">
        <v>21</v>
      </c>
      <c r="F18" s="201"/>
      <c r="G18" s="9">
        <v>1</v>
      </c>
      <c r="H18" s="9">
        <v>1</v>
      </c>
      <c r="I18" s="10">
        <f t="shared" si="1"/>
        <v>1</v>
      </c>
      <c r="J18" s="49"/>
    </row>
    <row r="19" spans="1:12" ht="48.6" customHeight="1" x14ac:dyDescent="0.3">
      <c r="A19" s="216"/>
      <c r="B19" s="217"/>
      <c r="C19" s="217"/>
      <c r="D19" s="218"/>
      <c r="E19" s="200" t="s">
        <v>22</v>
      </c>
      <c r="F19" s="201"/>
      <c r="G19" s="9">
        <v>1</v>
      </c>
      <c r="H19" s="9">
        <v>1</v>
      </c>
      <c r="I19" s="10">
        <f t="shared" si="1"/>
        <v>1</v>
      </c>
      <c r="J19" s="49"/>
      <c r="K19" s="51"/>
    </row>
    <row r="20" spans="1:12" ht="114" customHeight="1" x14ac:dyDescent="0.3">
      <c r="A20" s="219"/>
      <c r="B20" s="220"/>
      <c r="C20" s="220"/>
      <c r="D20" s="221"/>
      <c r="E20" s="200" t="s">
        <v>23</v>
      </c>
      <c r="F20" s="201"/>
      <c r="G20" s="9">
        <v>1</v>
      </c>
      <c r="H20" s="9">
        <v>0</v>
      </c>
      <c r="I20" s="10">
        <f t="shared" si="1"/>
        <v>0</v>
      </c>
      <c r="J20" s="49" t="s">
        <v>24</v>
      </c>
      <c r="K20" s="53"/>
    </row>
    <row r="21" spans="1:12" ht="51.75" customHeight="1" x14ac:dyDescent="0.3">
      <c r="A21" s="17" t="s">
        <v>25</v>
      </c>
      <c r="B21" s="60" t="s">
        <v>26</v>
      </c>
      <c r="C21" s="61" t="s">
        <v>9</v>
      </c>
      <c r="D21" s="61" t="s">
        <v>10</v>
      </c>
      <c r="E21" s="62" t="s">
        <v>11</v>
      </c>
      <c r="F21" s="224" t="s">
        <v>27</v>
      </c>
      <c r="G21" s="225"/>
      <c r="H21" s="226"/>
      <c r="I21" s="61" t="s">
        <v>10</v>
      </c>
      <c r="J21" s="25" t="s">
        <v>12</v>
      </c>
    </row>
    <row r="22" spans="1:12" ht="24" customHeight="1" x14ac:dyDescent="0.3">
      <c r="A22" s="195" t="s">
        <v>28</v>
      </c>
      <c r="B22" s="196"/>
      <c r="C22" s="196"/>
      <c r="D22" s="196"/>
      <c r="E22" s="196"/>
      <c r="F22" s="196"/>
      <c r="G22" s="196"/>
      <c r="H22" s="196"/>
      <c r="I22" s="196"/>
      <c r="J22" s="197"/>
    </row>
    <row r="23" spans="1:12" ht="33" customHeight="1" x14ac:dyDescent="0.3">
      <c r="A23" s="228" t="s">
        <v>253</v>
      </c>
      <c r="B23" s="136" t="s">
        <v>29</v>
      </c>
      <c r="C23" s="72">
        <v>60190</v>
      </c>
      <c r="D23" s="187">
        <f>SUM(I23:I25,+D54+D60+I81)</f>
        <v>33593</v>
      </c>
      <c r="E23" s="143">
        <f>D23/C23</f>
        <v>0.55811596610732683</v>
      </c>
      <c r="F23" s="147" t="s">
        <v>30</v>
      </c>
      <c r="G23" s="147"/>
      <c r="H23" s="147"/>
      <c r="I23" s="16">
        <v>25557</v>
      </c>
      <c r="J23" s="230" t="s">
        <v>251</v>
      </c>
      <c r="K23" s="63"/>
      <c r="L23" s="11"/>
    </row>
    <row r="24" spans="1:12" ht="108.6" customHeight="1" x14ac:dyDescent="0.3">
      <c r="A24" s="174"/>
      <c r="B24" s="137"/>
      <c r="C24" s="142"/>
      <c r="D24" s="187"/>
      <c r="E24" s="144"/>
      <c r="F24" s="147" t="s">
        <v>31</v>
      </c>
      <c r="G24" s="147"/>
      <c r="H24" s="147"/>
      <c r="I24" s="16">
        <v>116</v>
      </c>
      <c r="J24" s="86"/>
      <c r="K24" s="48"/>
    </row>
    <row r="25" spans="1:12" ht="172.5" customHeight="1" x14ac:dyDescent="0.3">
      <c r="A25" s="229"/>
      <c r="B25" s="138"/>
      <c r="C25" s="73"/>
      <c r="D25" s="187"/>
      <c r="E25" s="145"/>
      <c r="F25" s="147" t="s">
        <v>32</v>
      </c>
      <c r="G25" s="147"/>
      <c r="H25" s="147"/>
      <c r="I25" s="16">
        <v>78</v>
      </c>
      <c r="J25" s="86"/>
      <c r="K25" s="48"/>
    </row>
    <row r="26" spans="1:12" ht="55.5" customHeight="1" x14ac:dyDescent="0.3">
      <c r="A26" s="229"/>
      <c r="B26" s="39" t="s">
        <v>33</v>
      </c>
      <c r="C26" s="40">
        <v>5400</v>
      </c>
      <c r="D26" s="15">
        <f>+D57+D61+I26+I83</f>
        <v>15711</v>
      </c>
      <c r="E26" s="37">
        <f>D26/C26</f>
        <v>2.9094444444444445</v>
      </c>
      <c r="F26" s="147" t="s">
        <v>34</v>
      </c>
      <c r="G26" s="147"/>
      <c r="H26" s="147"/>
      <c r="I26" s="16">
        <v>13451</v>
      </c>
      <c r="J26" s="54" t="s">
        <v>227</v>
      </c>
      <c r="K26" s="50"/>
    </row>
    <row r="27" spans="1:12" ht="55.5" customHeight="1" x14ac:dyDescent="0.3">
      <c r="A27" s="229"/>
      <c r="B27" s="136" t="s">
        <v>35</v>
      </c>
      <c r="C27" s="72">
        <v>16.2</v>
      </c>
      <c r="D27" s="161">
        <f>I28/D23*100</f>
        <v>16.429017950168191</v>
      </c>
      <c r="E27" s="143">
        <f>D27/C27</f>
        <v>1.0141369105042093</v>
      </c>
      <c r="F27" s="147" t="s">
        <v>36</v>
      </c>
      <c r="G27" s="147"/>
      <c r="H27" s="147"/>
      <c r="I27" s="18">
        <v>5042</v>
      </c>
      <c r="J27" s="231"/>
      <c r="K27" s="50"/>
    </row>
    <row r="28" spans="1:12" ht="36" customHeight="1" x14ac:dyDescent="0.3">
      <c r="A28" s="229"/>
      <c r="B28" s="137"/>
      <c r="C28" s="142"/>
      <c r="D28" s="161"/>
      <c r="E28" s="144"/>
      <c r="F28" s="147" t="s">
        <v>37</v>
      </c>
      <c r="G28" s="147"/>
      <c r="H28" s="147"/>
      <c r="I28" s="18">
        <v>5519</v>
      </c>
      <c r="J28" s="86"/>
      <c r="K28" s="50"/>
    </row>
    <row r="29" spans="1:12" ht="53.25" customHeight="1" x14ac:dyDescent="0.3">
      <c r="A29" s="229"/>
      <c r="B29" s="138"/>
      <c r="C29" s="73"/>
      <c r="D29" s="161"/>
      <c r="E29" s="145"/>
      <c r="F29" s="232" t="s">
        <v>38</v>
      </c>
      <c r="G29" s="232"/>
      <c r="H29" s="232"/>
      <c r="I29" s="16">
        <v>3073</v>
      </c>
      <c r="J29" s="86"/>
    </row>
    <row r="30" spans="1:12" ht="33" customHeight="1" x14ac:dyDescent="0.3">
      <c r="A30" s="222" t="s">
        <v>230</v>
      </c>
      <c r="B30" s="136" t="s">
        <v>39</v>
      </c>
      <c r="C30" s="72">
        <v>3</v>
      </c>
      <c r="D30" s="161">
        <f>(I34+I35)/I30*100</f>
        <v>4.3288946228631984</v>
      </c>
      <c r="E30" s="143">
        <f>D30/C30</f>
        <v>1.4429648742877328</v>
      </c>
      <c r="F30" s="94" t="s">
        <v>40</v>
      </c>
      <c r="G30" s="95"/>
      <c r="H30" s="96"/>
      <c r="I30" s="16">
        <v>43406</v>
      </c>
      <c r="J30" s="146" t="s">
        <v>41</v>
      </c>
    </row>
    <row r="31" spans="1:12" ht="33" customHeight="1" x14ac:dyDescent="0.3">
      <c r="A31" s="223"/>
      <c r="B31" s="137"/>
      <c r="C31" s="142"/>
      <c r="D31" s="161"/>
      <c r="E31" s="144"/>
      <c r="F31" s="94" t="s">
        <v>42</v>
      </c>
      <c r="G31" s="95"/>
      <c r="H31" s="96"/>
      <c r="I31" s="52">
        <v>7272639.3300000001</v>
      </c>
      <c r="J31" s="131"/>
    </row>
    <row r="32" spans="1:12" ht="24.75" customHeight="1" x14ac:dyDescent="0.3">
      <c r="A32" s="223"/>
      <c r="B32" s="137"/>
      <c r="C32" s="142"/>
      <c r="D32" s="161"/>
      <c r="E32" s="144"/>
      <c r="F32" s="94" t="s">
        <v>43</v>
      </c>
      <c r="G32" s="95"/>
      <c r="H32" s="96"/>
      <c r="I32" s="18">
        <v>390</v>
      </c>
      <c r="J32" s="131"/>
    </row>
    <row r="33" spans="1:10" ht="33" customHeight="1" x14ac:dyDescent="0.3">
      <c r="A33" s="223"/>
      <c r="B33" s="137"/>
      <c r="C33" s="142"/>
      <c r="D33" s="161"/>
      <c r="E33" s="144"/>
      <c r="F33" s="94" t="s">
        <v>44</v>
      </c>
      <c r="G33" s="95"/>
      <c r="H33" s="96"/>
      <c r="I33" s="18">
        <v>2600</v>
      </c>
      <c r="J33" s="131"/>
    </row>
    <row r="34" spans="1:10" ht="33" customHeight="1" x14ac:dyDescent="0.3">
      <c r="A34" s="223"/>
      <c r="B34" s="137"/>
      <c r="C34" s="142"/>
      <c r="D34" s="161"/>
      <c r="E34" s="144"/>
      <c r="F34" s="94" t="s">
        <v>45</v>
      </c>
      <c r="G34" s="95"/>
      <c r="H34" s="96"/>
      <c r="I34" s="18">
        <v>633</v>
      </c>
      <c r="J34" s="131"/>
    </row>
    <row r="35" spans="1:10" ht="33" customHeight="1" x14ac:dyDescent="0.3">
      <c r="A35" s="223"/>
      <c r="B35" s="137"/>
      <c r="C35" s="142"/>
      <c r="D35" s="161"/>
      <c r="E35" s="144"/>
      <c r="F35" s="94" t="s">
        <v>46</v>
      </c>
      <c r="G35" s="95"/>
      <c r="H35" s="96"/>
      <c r="I35" s="18">
        <v>1246</v>
      </c>
      <c r="J35" s="131"/>
    </row>
    <row r="36" spans="1:10" ht="33" customHeight="1" x14ac:dyDescent="0.3">
      <c r="A36" s="223"/>
      <c r="B36" s="137"/>
      <c r="C36" s="142"/>
      <c r="D36" s="161"/>
      <c r="E36" s="144"/>
      <c r="F36" s="94" t="s">
        <v>47</v>
      </c>
      <c r="G36" s="95"/>
      <c r="H36" s="96"/>
      <c r="I36" s="18">
        <v>1</v>
      </c>
      <c r="J36" s="131"/>
    </row>
    <row r="37" spans="1:10" ht="28.5" customHeight="1" x14ac:dyDescent="0.3">
      <c r="A37" s="223"/>
      <c r="B37" s="138"/>
      <c r="C37" s="73"/>
      <c r="D37" s="161"/>
      <c r="E37" s="145"/>
      <c r="F37" s="94" t="s">
        <v>48</v>
      </c>
      <c r="G37" s="95"/>
      <c r="H37" s="96"/>
      <c r="I37" s="18">
        <v>0</v>
      </c>
      <c r="J37" s="70"/>
    </row>
    <row r="38" spans="1:10" ht="29.25" customHeight="1" x14ac:dyDescent="0.3">
      <c r="A38" s="223"/>
      <c r="B38" s="136" t="s">
        <v>49</v>
      </c>
      <c r="C38" s="72">
        <v>17</v>
      </c>
      <c r="D38" s="187">
        <f>SUM(I38:I41)</f>
        <v>23</v>
      </c>
      <c r="E38" s="143">
        <f>D38/C38</f>
        <v>1.3529411764705883</v>
      </c>
      <c r="F38" s="94" t="s">
        <v>50</v>
      </c>
      <c r="G38" s="95"/>
      <c r="H38" s="96"/>
      <c r="I38" s="18">
        <v>8</v>
      </c>
      <c r="J38" s="135" t="s">
        <v>231</v>
      </c>
    </row>
    <row r="39" spans="1:10" ht="31.5" customHeight="1" x14ac:dyDescent="0.3">
      <c r="A39" s="223"/>
      <c r="B39" s="137"/>
      <c r="C39" s="142"/>
      <c r="D39" s="187"/>
      <c r="E39" s="144"/>
      <c r="F39" s="94" t="s">
        <v>51</v>
      </c>
      <c r="G39" s="95"/>
      <c r="H39" s="96"/>
      <c r="I39" s="18">
        <v>10</v>
      </c>
      <c r="J39" s="131"/>
    </row>
    <row r="40" spans="1:10" ht="25.5" customHeight="1" x14ac:dyDescent="0.3">
      <c r="A40" s="223"/>
      <c r="B40" s="137"/>
      <c r="C40" s="142"/>
      <c r="D40" s="187"/>
      <c r="E40" s="144"/>
      <c r="F40" s="94" t="s">
        <v>52</v>
      </c>
      <c r="G40" s="95"/>
      <c r="H40" s="96"/>
      <c r="I40" s="18">
        <v>2</v>
      </c>
      <c r="J40" s="131"/>
    </row>
    <row r="41" spans="1:10" ht="26.25" customHeight="1" x14ac:dyDescent="0.3">
      <c r="A41" s="223"/>
      <c r="B41" s="138"/>
      <c r="C41" s="73"/>
      <c r="D41" s="187"/>
      <c r="E41" s="145"/>
      <c r="F41" s="94" t="s">
        <v>53</v>
      </c>
      <c r="G41" s="95"/>
      <c r="H41" s="96"/>
      <c r="I41" s="16">
        <v>3</v>
      </c>
      <c r="J41" s="70"/>
    </row>
    <row r="42" spans="1:10" ht="49.5" customHeight="1" x14ac:dyDescent="0.3">
      <c r="A42" s="223"/>
      <c r="B42" s="136" t="s">
        <v>54</v>
      </c>
      <c r="C42" s="72">
        <v>162</v>
      </c>
      <c r="D42" s="187">
        <f>SUM(I42:I44)</f>
        <v>165</v>
      </c>
      <c r="E42" s="143">
        <f>D42/C42</f>
        <v>1.0185185185185186</v>
      </c>
      <c r="F42" s="94" t="s">
        <v>55</v>
      </c>
      <c r="G42" s="95"/>
      <c r="H42" s="96"/>
      <c r="I42" s="16">
        <v>0</v>
      </c>
      <c r="J42" s="71"/>
    </row>
    <row r="43" spans="1:10" ht="33" customHeight="1" x14ac:dyDescent="0.3">
      <c r="A43" s="223"/>
      <c r="B43" s="137"/>
      <c r="C43" s="142"/>
      <c r="D43" s="187"/>
      <c r="E43" s="144"/>
      <c r="F43" s="94" t="s">
        <v>56</v>
      </c>
      <c r="G43" s="95"/>
      <c r="H43" s="96"/>
      <c r="I43" s="16">
        <v>163</v>
      </c>
      <c r="J43" s="131"/>
    </row>
    <row r="44" spans="1:10" ht="47.25" customHeight="1" x14ac:dyDescent="0.3">
      <c r="A44" s="223"/>
      <c r="B44" s="138"/>
      <c r="C44" s="73"/>
      <c r="D44" s="187"/>
      <c r="E44" s="145"/>
      <c r="F44" s="94" t="s">
        <v>57</v>
      </c>
      <c r="G44" s="95"/>
      <c r="H44" s="96"/>
      <c r="I44" s="16">
        <v>2</v>
      </c>
      <c r="J44" s="70"/>
    </row>
    <row r="45" spans="1:10" ht="49.5" customHeight="1" x14ac:dyDescent="0.3">
      <c r="A45" s="223"/>
      <c r="B45" s="136" t="s">
        <v>58</v>
      </c>
      <c r="C45" s="72">
        <v>100</v>
      </c>
      <c r="D45" s="161">
        <f>I46/I30*100</f>
        <v>100</v>
      </c>
      <c r="E45" s="143">
        <f>D45/C45</f>
        <v>1</v>
      </c>
      <c r="F45" s="94" t="s">
        <v>59</v>
      </c>
      <c r="G45" s="95"/>
      <c r="H45" s="96"/>
      <c r="I45" s="16">
        <v>0</v>
      </c>
      <c r="J45" s="71"/>
    </row>
    <row r="46" spans="1:10" ht="47.25" customHeight="1" x14ac:dyDescent="0.3">
      <c r="A46" s="223"/>
      <c r="B46" s="138"/>
      <c r="C46" s="73"/>
      <c r="D46" s="161"/>
      <c r="E46" s="145"/>
      <c r="F46" s="94" t="s">
        <v>60</v>
      </c>
      <c r="G46" s="95"/>
      <c r="H46" s="96"/>
      <c r="I46" s="16">
        <v>43406</v>
      </c>
      <c r="J46" s="70"/>
    </row>
    <row r="47" spans="1:10" ht="29.25" customHeight="1" x14ac:dyDescent="0.3">
      <c r="A47" s="223"/>
      <c r="B47" s="136" t="s">
        <v>61</v>
      </c>
      <c r="C47" s="72">
        <v>3.5</v>
      </c>
      <c r="D47" s="161">
        <f>I49/I30*100</f>
        <v>3.4257936690780073</v>
      </c>
      <c r="E47" s="143">
        <f>C47/D47</f>
        <v>1.021661062542031</v>
      </c>
      <c r="F47" s="94" t="s">
        <v>62</v>
      </c>
      <c r="G47" s="95"/>
      <c r="H47" s="96"/>
      <c r="I47" s="16">
        <v>0</v>
      </c>
      <c r="J47" s="86"/>
    </row>
    <row r="48" spans="1:10" ht="25.5" customHeight="1" x14ac:dyDescent="0.3">
      <c r="A48" s="223"/>
      <c r="B48" s="137"/>
      <c r="C48" s="142"/>
      <c r="D48" s="161"/>
      <c r="E48" s="144"/>
      <c r="F48" s="94" t="s">
        <v>63</v>
      </c>
      <c r="G48" s="95"/>
      <c r="H48" s="96"/>
      <c r="I48" s="16">
        <v>16</v>
      </c>
      <c r="J48" s="86"/>
    </row>
    <row r="49" spans="1:13" ht="49.5" customHeight="1" x14ac:dyDescent="0.3">
      <c r="A49" s="223"/>
      <c r="B49" s="137"/>
      <c r="C49" s="142"/>
      <c r="D49" s="161"/>
      <c r="E49" s="144"/>
      <c r="F49" s="94" t="s">
        <v>64</v>
      </c>
      <c r="G49" s="95"/>
      <c r="H49" s="96"/>
      <c r="I49" s="16">
        <v>1487</v>
      </c>
      <c r="J49" s="86"/>
    </row>
    <row r="50" spans="1:13" ht="49.5" customHeight="1" x14ac:dyDescent="0.3">
      <c r="A50" s="223"/>
      <c r="B50" s="137"/>
      <c r="C50" s="142"/>
      <c r="D50" s="161"/>
      <c r="E50" s="144"/>
      <c r="F50" s="94" t="s">
        <v>65</v>
      </c>
      <c r="G50" s="95"/>
      <c r="H50" s="96"/>
      <c r="I50" s="16">
        <v>0</v>
      </c>
      <c r="J50" s="86"/>
    </row>
    <row r="51" spans="1:13" ht="66" customHeight="1" x14ac:dyDescent="0.3">
      <c r="A51" s="223"/>
      <c r="B51" s="138"/>
      <c r="C51" s="73"/>
      <c r="D51" s="161"/>
      <c r="E51" s="145"/>
      <c r="F51" s="94" t="s">
        <v>66</v>
      </c>
      <c r="G51" s="95"/>
      <c r="H51" s="96"/>
      <c r="I51" s="16">
        <v>0</v>
      </c>
      <c r="J51" s="86"/>
    </row>
    <row r="52" spans="1:13" ht="80.25" customHeight="1" x14ac:dyDescent="0.3">
      <c r="A52" s="223"/>
      <c r="B52" s="136" t="s">
        <v>67</v>
      </c>
      <c r="C52" s="72">
        <v>10</v>
      </c>
      <c r="D52" s="151">
        <v>13</v>
      </c>
      <c r="E52" s="143">
        <f>D52/C52</f>
        <v>1.3</v>
      </c>
      <c r="F52" s="94" t="s">
        <v>68</v>
      </c>
      <c r="G52" s="95"/>
      <c r="H52" s="96"/>
      <c r="I52" s="16">
        <v>13</v>
      </c>
      <c r="J52" s="146" t="s">
        <v>69</v>
      </c>
    </row>
    <row r="53" spans="1:13" ht="315.45" customHeight="1" x14ac:dyDescent="0.3">
      <c r="A53" s="223"/>
      <c r="B53" s="138"/>
      <c r="C53" s="73"/>
      <c r="D53" s="151"/>
      <c r="E53" s="145"/>
      <c r="F53" s="94" t="s">
        <v>70</v>
      </c>
      <c r="G53" s="95"/>
      <c r="H53" s="96"/>
      <c r="I53" s="16">
        <v>0</v>
      </c>
      <c r="J53" s="194"/>
    </row>
    <row r="54" spans="1:13" ht="69" customHeight="1" x14ac:dyDescent="0.3">
      <c r="A54" s="157" t="s">
        <v>232</v>
      </c>
      <c r="B54" s="39" t="s">
        <v>71</v>
      </c>
      <c r="C54" s="40">
        <v>4400</v>
      </c>
      <c r="D54" s="16">
        <v>1721</v>
      </c>
      <c r="E54" s="37">
        <f>D54/C54</f>
        <v>0.39113636363636362</v>
      </c>
      <c r="F54" s="175" t="s">
        <v>72</v>
      </c>
      <c r="G54" s="176"/>
      <c r="H54" s="177"/>
      <c r="I54" s="190">
        <v>128</v>
      </c>
      <c r="J54" s="193" t="s">
        <v>252</v>
      </c>
      <c r="K54" s="65"/>
      <c r="L54" s="50"/>
    </row>
    <row r="55" spans="1:13" ht="50.25" customHeight="1" x14ac:dyDescent="0.3">
      <c r="A55" s="174"/>
      <c r="B55" s="34" t="s">
        <v>73</v>
      </c>
      <c r="C55" s="27">
        <v>2300</v>
      </c>
      <c r="D55" s="16">
        <v>1389</v>
      </c>
      <c r="E55" s="32">
        <f>D55/C55</f>
        <v>0.60391304347826091</v>
      </c>
      <c r="F55" s="178"/>
      <c r="G55" s="179"/>
      <c r="H55" s="180"/>
      <c r="I55" s="191"/>
      <c r="J55" s="149"/>
    </row>
    <row r="56" spans="1:13" ht="139.5" customHeight="1" x14ac:dyDescent="0.3">
      <c r="A56" s="174"/>
      <c r="B56" s="43" t="s">
        <v>74</v>
      </c>
      <c r="C56" s="27">
        <v>210</v>
      </c>
      <c r="D56" s="16">
        <v>35</v>
      </c>
      <c r="E56" s="32">
        <f>D56/C56</f>
        <v>0.16666666666666666</v>
      </c>
      <c r="F56" s="181"/>
      <c r="G56" s="182"/>
      <c r="H56" s="183"/>
      <c r="I56" s="192"/>
      <c r="J56" s="150"/>
    </row>
    <row r="57" spans="1:13" ht="34.5" customHeight="1" x14ac:dyDescent="0.3">
      <c r="A57" s="174"/>
      <c r="B57" s="136" t="s">
        <v>75</v>
      </c>
      <c r="C57" s="72">
        <v>900</v>
      </c>
      <c r="D57" s="184">
        <v>277</v>
      </c>
      <c r="E57" s="143">
        <f>D57/C57</f>
        <v>0.30777777777777776</v>
      </c>
      <c r="F57" s="132" t="s">
        <v>76</v>
      </c>
      <c r="G57" s="133"/>
      <c r="H57" s="134"/>
      <c r="I57" s="11">
        <v>10</v>
      </c>
      <c r="J57" s="71" t="s">
        <v>233</v>
      </c>
      <c r="K57" s="50"/>
      <c r="M57" s="50"/>
    </row>
    <row r="58" spans="1:13" ht="34.5" customHeight="1" x14ac:dyDescent="0.3">
      <c r="A58" s="174"/>
      <c r="B58" s="137"/>
      <c r="C58" s="142"/>
      <c r="D58" s="185"/>
      <c r="E58" s="144"/>
      <c r="F58" s="132" t="s">
        <v>77</v>
      </c>
      <c r="G58" s="133"/>
      <c r="H58" s="134"/>
      <c r="I58" s="11">
        <v>6</v>
      </c>
      <c r="J58" s="131"/>
      <c r="K58" s="50"/>
    </row>
    <row r="59" spans="1:13" ht="34.5" customHeight="1" x14ac:dyDescent="0.3">
      <c r="A59" s="174"/>
      <c r="B59" s="138"/>
      <c r="C59" s="73"/>
      <c r="D59" s="186"/>
      <c r="E59" s="145"/>
      <c r="F59" s="132" t="s">
        <v>78</v>
      </c>
      <c r="G59" s="133"/>
      <c r="H59" s="134"/>
      <c r="I59" s="11">
        <v>30252</v>
      </c>
      <c r="J59" s="70"/>
    </row>
    <row r="60" spans="1:13" ht="54" customHeight="1" x14ac:dyDescent="0.3">
      <c r="A60" s="174"/>
      <c r="B60" s="14" t="s">
        <v>79</v>
      </c>
      <c r="C60" s="27">
        <v>3900</v>
      </c>
      <c r="D60" s="16">
        <v>2691</v>
      </c>
      <c r="E60" s="32">
        <f>D60/C60</f>
        <v>0.69</v>
      </c>
      <c r="F60" s="147" t="s">
        <v>80</v>
      </c>
      <c r="G60" s="147"/>
      <c r="H60" s="147"/>
      <c r="I60" s="11">
        <v>252</v>
      </c>
      <c r="J60" s="58" t="s">
        <v>234</v>
      </c>
      <c r="K60" s="50"/>
    </row>
    <row r="61" spans="1:13" ht="70.5" customHeight="1" x14ac:dyDescent="0.3">
      <c r="A61" s="165"/>
      <c r="B61" s="41" t="s">
        <v>81</v>
      </c>
      <c r="C61" s="40">
        <v>0</v>
      </c>
      <c r="D61" s="16">
        <v>1953</v>
      </c>
      <c r="E61" s="32" t="e">
        <f>D61/C61</f>
        <v>#DIV/0!</v>
      </c>
      <c r="F61" s="132" t="s">
        <v>82</v>
      </c>
      <c r="G61" s="133"/>
      <c r="H61" s="134"/>
      <c r="I61" s="11">
        <v>1</v>
      </c>
      <c r="J61" s="56" t="s">
        <v>235</v>
      </c>
      <c r="L61" s="50"/>
    </row>
    <row r="62" spans="1:13" ht="33" customHeight="1" x14ac:dyDescent="0.3">
      <c r="A62" s="157" t="s">
        <v>236</v>
      </c>
      <c r="B62" s="136" t="s">
        <v>83</v>
      </c>
      <c r="C62" s="72">
        <v>0.6</v>
      </c>
      <c r="D62" s="161">
        <f>I64/I62</f>
        <v>0.50862470862470865</v>
      </c>
      <c r="E62" s="143">
        <f>D62/C62</f>
        <v>0.84770784770784779</v>
      </c>
      <c r="F62" s="147" t="s">
        <v>84</v>
      </c>
      <c r="G62" s="147"/>
      <c r="H62" s="147"/>
      <c r="I62" s="11">
        <v>12870</v>
      </c>
      <c r="J62" s="146" t="s">
        <v>85</v>
      </c>
    </row>
    <row r="63" spans="1:13" ht="33" customHeight="1" x14ac:dyDescent="0.3">
      <c r="A63" s="160"/>
      <c r="B63" s="137"/>
      <c r="C63" s="142"/>
      <c r="D63" s="161"/>
      <c r="E63" s="144"/>
      <c r="F63" s="147" t="s">
        <v>86</v>
      </c>
      <c r="G63" s="147"/>
      <c r="H63" s="147"/>
      <c r="I63" s="11">
        <v>707</v>
      </c>
      <c r="J63" s="131"/>
    </row>
    <row r="64" spans="1:13" ht="33" customHeight="1" x14ac:dyDescent="0.3">
      <c r="A64" s="160"/>
      <c r="B64" s="137"/>
      <c r="C64" s="142"/>
      <c r="D64" s="161"/>
      <c r="E64" s="144"/>
      <c r="F64" s="147" t="s">
        <v>87</v>
      </c>
      <c r="G64" s="147"/>
      <c r="H64" s="147"/>
      <c r="I64" s="11">
        <v>6546</v>
      </c>
      <c r="J64" s="131"/>
    </row>
    <row r="65" spans="1:12" ht="48.75" customHeight="1" x14ac:dyDescent="0.3">
      <c r="A65" s="160"/>
      <c r="B65" s="137"/>
      <c r="C65" s="142"/>
      <c r="D65" s="161"/>
      <c r="E65" s="144"/>
      <c r="F65" s="147" t="s">
        <v>88</v>
      </c>
      <c r="G65" s="147"/>
      <c r="H65" s="147"/>
      <c r="I65" s="11">
        <v>2708</v>
      </c>
      <c r="J65" s="131"/>
    </row>
    <row r="66" spans="1:12" ht="48.75" customHeight="1" x14ac:dyDescent="0.3">
      <c r="A66" s="160"/>
      <c r="B66" s="137"/>
      <c r="C66" s="142"/>
      <c r="D66" s="161"/>
      <c r="E66" s="144"/>
      <c r="F66" s="147" t="s">
        <v>89</v>
      </c>
      <c r="G66" s="147"/>
      <c r="H66" s="147"/>
      <c r="I66" s="11">
        <v>507</v>
      </c>
      <c r="J66" s="131"/>
    </row>
    <row r="67" spans="1:12" ht="79.5" customHeight="1" x14ac:dyDescent="0.3">
      <c r="A67" s="160"/>
      <c r="B67" s="138"/>
      <c r="C67" s="73"/>
      <c r="D67" s="161"/>
      <c r="E67" s="145"/>
      <c r="F67" s="147" t="s">
        <v>90</v>
      </c>
      <c r="G67" s="147"/>
      <c r="H67" s="147"/>
      <c r="I67" s="11">
        <v>1038</v>
      </c>
      <c r="J67" s="131"/>
    </row>
    <row r="68" spans="1:12" ht="82.5" customHeight="1" x14ac:dyDescent="0.3">
      <c r="A68" s="160"/>
      <c r="B68" s="136" t="s">
        <v>91</v>
      </c>
      <c r="C68" s="72">
        <v>0</v>
      </c>
      <c r="D68" s="151">
        <v>0</v>
      </c>
      <c r="E68" s="143" t="e">
        <f>D68/C68</f>
        <v>#DIV/0!</v>
      </c>
      <c r="F68" s="147" t="s">
        <v>92</v>
      </c>
      <c r="G68" s="147"/>
      <c r="H68" s="147"/>
      <c r="I68" s="11">
        <v>0</v>
      </c>
      <c r="J68" s="71"/>
    </row>
    <row r="69" spans="1:12" ht="72" customHeight="1" x14ac:dyDescent="0.3">
      <c r="A69" s="160"/>
      <c r="B69" s="138"/>
      <c r="C69" s="73"/>
      <c r="D69" s="151"/>
      <c r="E69" s="145"/>
      <c r="F69" s="147" t="s">
        <v>93</v>
      </c>
      <c r="G69" s="147"/>
      <c r="H69" s="147"/>
      <c r="I69" s="11">
        <v>0</v>
      </c>
      <c r="J69" s="70"/>
    </row>
    <row r="70" spans="1:12" ht="69" customHeight="1" x14ac:dyDescent="0.3">
      <c r="A70" s="160"/>
      <c r="B70" s="188" t="s">
        <v>94</v>
      </c>
      <c r="C70" s="72">
        <v>0</v>
      </c>
      <c r="D70" s="161" t="e">
        <f>I71/I70*100</f>
        <v>#DIV/0!</v>
      </c>
      <c r="E70" s="143" t="e">
        <f>D70/C70</f>
        <v>#DIV/0!</v>
      </c>
      <c r="F70" s="147" t="s">
        <v>95</v>
      </c>
      <c r="G70" s="147"/>
      <c r="H70" s="147"/>
      <c r="I70" s="11">
        <v>0</v>
      </c>
      <c r="J70" s="71"/>
    </row>
    <row r="71" spans="1:12" ht="39.75" customHeight="1" x14ac:dyDescent="0.3">
      <c r="A71" s="160"/>
      <c r="B71" s="189"/>
      <c r="C71" s="73"/>
      <c r="D71" s="161"/>
      <c r="E71" s="145"/>
      <c r="F71" s="147" t="s">
        <v>96</v>
      </c>
      <c r="G71" s="147"/>
      <c r="H71" s="147"/>
      <c r="I71" s="11">
        <v>0</v>
      </c>
      <c r="J71" s="70"/>
    </row>
    <row r="72" spans="1:12" ht="110.25" customHeight="1" x14ac:dyDescent="0.3">
      <c r="A72" s="160"/>
      <c r="B72" s="13" t="s">
        <v>97</v>
      </c>
      <c r="C72" s="27">
        <v>0</v>
      </c>
      <c r="D72" s="30" t="e">
        <f>+I71/I72*100</f>
        <v>#DIV/0!</v>
      </c>
      <c r="E72" s="32" t="e">
        <f>D72/C72</f>
        <v>#DIV/0!</v>
      </c>
      <c r="F72" s="147" t="s">
        <v>98</v>
      </c>
      <c r="G72" s="147"/>
      <c r="H72" s="147"/>
      <c r="I72" s="11">
        <v>0</v>
      </c>
      <c r="J72" s="31"/>
    </row>
    <row r="73" spans="1:12" ht="54" customHeight="1" x14ac:dyDescent="0.3">
      <c r="A73" s="160"/>
      <c r="B73" s="188" t="s">
        <v>99</v>
      </c>
      <c r="C73" s="72">
        <v>0</v>
      </c>
      <c r="D73" s="161" t="e">
        <f>+I74/I73*100-100</f>
        <v>#DIV/0!</v>
      </c>
      <c r="E73" s="143" t="e">
        <f>D73/C73</f>
        <v>#DIV/0!</v>
      </c>
      <c r="F73" s="147" t="s">
        <v>100</v>
      </c>
      <c r="G73" s="147"/>
      <c r="H73" s="147"/>
      <c r="I73" s="11">
        <v>0</v>
      </c>
      <c r="J73" s="71"/>
    </row>
    <row r="74" spans="1:12" ht="42" customHeight="1" x14ac:dyDescent="0.3">
      <c r="A74" s="160"/>
      <c r="B74" s="189"/>
      <c r="C74" s="73"/>
      <c r="D74" s="161"/>
      <c r="E74" s="145"/>
      <c r="F74" s="147" t="s">
        <v>101</v>
      </c>
      <c r="G74" s="147"/>
      <c r="H74" s="147"/>
      <c r="I74" s="11">
        <v>0</v>
      </c>
      <c r="J74" s="70"/>
    </row>
    <row r="75" spans="1:12" ht="121.5" customHeight="1" x14ac:dyDescent="0.3">
      <c r="A75" s="160"/>
      <c r="B75" s="14" t="s">
        <v>102</v>
      </c>
      <c r="C75" s="27">
        <v>0</v>
      </c>
      <c r="D75" s="16">
        <v>0</v>
      </c>
      <c r="E75" s="32" t="e">
        <f>D75/C75</f>
        <v>#DIV/0!</v>
      </c>
      <c r="F75" s="147" t="s">
        <v>103</v>
      </c>
      <c r="G75" s="147"/>
      <c r="H75" s="147"/>
      <c r="I75" s="11">
        <v>0</v>
      </c>
      <c r="J75" s="29"/>
    </row>
    <row r="76" spans="1:12" ht="21" customHeight="1" x14ac:dyDescent="0.3">
      <c r="A76" s="162" t="s">
        <v>104</v>
      </c>
      <c r="B76" s="163"/>
      <c r="C76" s="163"/>
      <c r="D76" s="163"/>
      <c r="E76" s="163"/>
      <c r="F76" s="163"/>
      <c r="G76" s="163"/>
      <c r="H76" s="163"/>
      <c r="I76" s="163"/>
      <c r="J76" s="164"/>
    </row>
    <row r="77" spans="1:12" ht="23.25" customHeight="1" x14ac:dyDescent="0.3">
      <c r="A77" s="157" t="s">
        <v>237</v>
      </c>
      <c r="B77" s="136" t="s">
        <v>105</v>
      </c>
      <c r="C77" s="72">
        <v>12</v>
      </c>
      <c r="D77" s="139">
        <f>SUM(I77:I78)</f>
        <v>29</v>
      </c>
      <c r="E77" s="143">
        <f>D77/C77</f>
        <v>2.4166666666666665</v>
      </c>
      <c r="F77" s="147" t="s">
        <v>106</v>
      </c>
      <c r="G77" s="147"/>
      <c r="H77" s="147"/>
      <c r="I77" s="11">
        <v>7</v>
      </c>
      <c r="J77" s="135" t="s">
        <v>238</v>
      </c>
    </row>
    <row r="78" spans="1:12" ht="32.25" customHeight="1" x14ac:dyDescent="0.3">
      <c r="A78" s="158"/>
      <c r="B78" s="137"/>
      <c r="C78" s="142"/>
      <c r="D78" s="140"/>
      <c r="E78" s="144"/>
      <c r="F78" s="147" t="s">
        <v>107</v>
      </c>
      <c r="G78" s="147"/>
      <c r="H78" s="147"/>
      <c r="I78" s="11">
        <v>22</v>
      </c>
      <c r="J78" s="131"/>
    </row>
    <row r="79" spans="1:12" ht="49.5" customHeight="1" x14ac:dyDescent="0.3">
      <c r="A79" s="158"/>
      <c r="B79" s="137"/>
      <c r="C79" s="142"/>
      <c r="D79" s="140"/>
      <c r="E79" s="144"/>
      <c r="F79" s="147" t="s">
        <v>108</v>
      </c>
      <c r="G79" s="147"/>
      <c r="H79" s="147"/>
      <c r="I79" s="11">
        <v>5</v>
      </c>
      <c r="J79" s="131"/>
    </row>
    <row r="80" spans="1:12" ht="22.5" customHeight="1" x14ac:dyDescent="0.3">
      <c r="A80" s="158"/>
      <c r="B80" s="137"/>
      <c r="C80" s="142"/>
      <c r="D80" s="140"/>
      <c r="E80" s="144"/>
      <c r="F80" s="147" t="s">
        <v>109</v>
      </c>
      <c r="G80" s="147"/>
      <c r="H80" s="147"/>
      <c r="I80" s="11">
        <v>46</v>
      </c>
      <c r="J80" s="131"/>
      <c r="L80" s="50"/>
    </row>
    <row r="81" spans="1:10" ht="33.75" customHeight="1" x14ac:dyDescent="0.3">
      <c r="A81" s="158"/>
      <c r="B81" s="137"/>
      <c r="C81" s="142"/>
      <c r="D81" s="140"/>
      <c r="E81" s="144"/>
      <c r="F81" s="147" t="s">
        <v>110</v>
      </c>
      <c r="G81" s="147"/>
      <c r="H81" s="147"/>
      <c r="I81" s="11">
        <v>3430</v>
      </c>
      <c r="J81" s="131"/>
    </row>
    <row r="82" spans="1:10" ht="24.75" customHeight="1" x14ac:dyDescent="0.3">
      <c r="A82" s="158"/>
      <c r="B82" s="137"/>
      <c r="C82" s="142"/>
      <c r="D82" s="140"/>
      <c r="E82" s="144"/>
      <c r="F82" s="132" t="s">
        <v>111</v>
      </c>
      <c r="G82" s="133"/>
      <c r="H82" s="134"/>
      <c r="I82" s="11">
        <v>1</v>
      </c>
      <c r="J82" s="131"/>
    </row>
    <row r="83" spans="1:10" ht="40.5" customHeight="1" x14ac:dyDescent="0.3">
      <c r="A83" s="158"/>
      <c r="B83" s="137"/>
      <c r="C83" s="142"/>
      <c r="D83" s="140"/>
      <c r="E83" s="144"/>
      <c r="F83" s="132" t="s">
        <v>112</v>
      </c>
      <c r="G83" s="133"/>
      <c r="H83" s="134"/>
      <c r="I83" s="11">
        <v>30</v>
      </c>
      <c r="J83" s="131"/>
    </row>
    <row r="84" spans="1:10" ht="186.75" customHeight="1" x14ac:dyDescent="0.3">
      <c r="A84" s="158"/>
      <c r="B84" s="137"/>
      <c r="C84" s="142"/>
      <c r="D84" s="140"/>
      <c r="E84" s="144"/>
      <c r="F84" s="132" t="s">
        <v>113</v>
      </c>
      <c r="G84" s="133"/>
      <c r="H84" s="134"/>
      <c r="I84" s="11">
        <v>8</v>
      </c>
      <c r="J84" s="70"/>
    </row>
    <row r="85" spans="1:10" ht="39" customHeight="1" x14ac:dyDescent="0.3">
      <c r="A85" s="158"/>
      <c r="B85" s="138"/>
      <c r="C85" s="73"/>
      <c r="D85" s="141"/>
      <c r="E85" s="145"/>
      <c r="F85" s="132" t="s">
        <v>114</v>
      </c>
      <c r="G85" s="133"/>
      <c r="H85" s="134"/>
      <c r="I85" s="11">
        <v>780</v>
      </c>
      <c r="J85" s="38"/>
    </row>
    <row r="86" spans="1:10" ht="51" customHeight="1" x14ac:dyDescent="0.3">
      <c r="A86" s="158"/>
      <c r="B86" s="13" t="s">
        <v>115</v>
      </c>
      <c r="C86" s="27">
        <v>10</v>
      </c>
      <c r="D86" s="16">
        <v>10</v>
      </c>
      <c r="E86" s="32">
        <f>D86/C86</f>
        <v>1</v>
      </c>
      <c r="F86" s="147" t="s">
        <v>116</v>
      </c>
      <c r="G86" s="147"/>
      <c r="H86" s="147"/>
      <c r="I86" s="11">
        <v>10</v>
      </c>
      <c r="J86" s="29"/>
    </row>
    <row r="87" spans="1:10" ht="54.75" customHeight="1" x14ac:dyDescent="0.3">
      <c r="A87" s="158"/>
      <c r="B87" s="13" t="s">
        <v>117</v>
      </c>
      <c r="C87" s="27">
        <v>1</v>
      </c>
      <c r="D87" s="16">
        <v>2</v>
      </c>
      <c r="E87" s="32">
        <f>D87/C87</f>
        <v>2</v>
      </c>
      <c r="F87" s="154"/>
      <c r="G87" s="155"/>
      <c r="H87" s="155"/>
      <c r="I87" s="156"/>
      <c r="J87" s="58" t="s">
        <v>118</v>
      </c>
    </row>
    <row r="88" spans="1:10" ht="33" customHeight="1" x14ac:dyDescent="0.3">
      <c r="A88" s="158"/>
      <c r="B88" s="152" t="s">
        <v>119</v>
      </c>
      <c r="C88" s="85">
        <v>1</v>
      </c>
      <c r="D88" s="187">
        <f>SUM(I88:I89)</f>
        <v>2</v>
      </c>
      <c r="E88" s="143">
        <f>D88/C88</f>
        <v>2</v>
      </c>
      <c r="F88" s="147" t="s">
        <v>120</v>
      </c>
      <c r="G88" s="147"/>
      <c r="H88" s="147"/>
      <c r="I88" s="11">
        <v>1</v>
      </c>
      <c r="J88" s="135" t="s">
        <v>121</v>
      </c>
    </row>
    <row r="89" spans="1:10" ht="36" customHeight="1" x14ac:dyDescent="0.3">
      <c r="A89" s="159"/>
      <c r="B89" s="152"/>
      <c r="C89" s="85"/>
      <c r="D89" s="187"/>
      <c r="E89" s="145"/>
      <c r="F89" s="147" t="s">
        <v>122</v>
      </c>
      <c r="G89" s="147"/>
      <c r="H89" s="147"/>
      <c r="I89" s="11">
        <v>1</v>
      </c>
      <c r="J89" s="70"/>
    </row>
    <row r="90" spans="1:10" ht="72.75" customHeight="1" x14ac:dyDescent="0.3">
      <c r="A90" s="157" t="s">
        <v>239</v>
      </c>
      <c r="B90" s="13" t="s">
        <v>123</v>
      </c>
      <c r="C90" s="27">
        <v>3</v>
      </c>
      <c r="D90" s="16">
        <v>4</v>
      </c>
      <c r="E90" s="32">
        <f>D90/C90</f>
        <v>1.3333333333333333</v>
      </c>
      <c r="F90" s="154"/>
      <c r="G90" s="155"/>
      <c r="H90" s="155"/>
      <c r="I90" s="156"/>
      <c r="J90" s="58" t="s">
        <v>124</v>
      </c>
    </row>
    <row r="91" spans="1:10" ht="84.75" customHeight="1" x14ac:dyDescent="0.3">
      <c r="A91" s="174"/>
      <c r="B91" s="247" t="s">
        <v>125</v>
      </c>
      <c r="C91" s="85">
        <v>6</v>
      </c>
      <c r="D91" s="250">
        <f>SUM(I91:I92)</f>
        <v>6</v>
      </c>
      <c r="E91" s="153">
        <f>D91/C91</f>
        <v>1</v>
      </c>
      <c r="F91" s="147" t="s">
        <v>126</v>
      </c>
      <c r="G91" s="147"/>
      <c r="H91" s="147"/>
      <c r="I91" s="11">
        <v>3</v>
      </c>
      <c r="J91" s="71"/>
    </row>
    <row r="92" spans="1:10" ht="66.75" customHeight="1" x14ac:dyDescent="0.3">
      <c r="A92" s="174"/>
      <c r="B92" s="248"/>
      <c r="C92" s="85"/>
      <c r="D92" s="251"/>
      <c r="E92" s="153"/>
      <c r="F92" s="147" t="s">
        <v>127</v>
      </c>
      <c r="G92" s="147"/>
      <c r="H92" s="147"/>
      <c r="I92" s="11">
        <v>3</v>
      </c>
      <c r="J92" s="131"/>
    </row>
    <row r="93" spans="1:10" ht="81.75" customHeight="1" x14ac:dyDescent="0.3">
      <c r="A93" s="174"/>
      <c r="B93" s="248"/>
      <c r="C93" s="85"/>
      <c r="D93" s="251"/>
      <c r="E93" s="153"/>
      <c r="F93" s="147" t="s">
        <v>128</v>
      </c>
      <c r="G93" s="147"/>
      <c r="H93" s="147"/>
      <c r="I93" s="12">
        <f>SUM(I94:I95)</f>
        <v>6</v>
      </c>
      <c r="J93" s="131"/>
    </row>
    <row r="94" spans="1:10" ht="82.5" customHeight="1" x14ac:dyDescent="0.3">
      <c r="A94" s="174"/>
      <c r="B94" s="248"/>
      <c r="C94" s="85"/>
      <c r="D94" s="251"/>
      <c r="E94" s="153"/>
      <c r="F94" s="132" t="s">
        <v>129</v>
      </c>
      <c r="G94" s="133"/>
      <c r="H94" s="134"/>
      <c r="I94" s="11">
        <v>3</v>
      </c>
      <c r="J94" s="131"/>
    </row>
    <row r="95" spans="1:10" ht="408.45" customHeight="1" x14ac:dyDescent="0.3">
      <c r="A95" s="174"/>
      <c r="B95" s="249"/>
      <c r="C95" s="85"/>
      <c r="D95" s="252"/>
      <c r="E95" s="153"/>
      <c r="F95" s="147" t="s">
        <v>130</v>
      </c>
      <c r="G95" s="147"/>
      <c r="H95" s="147"/>
      <c r="I95" s="11">
        <v>3</v>
      </c>
      <c r="J95" s="70"/>
    </row>
    <row r="96" spans="1:10" ht="45.75" customHeight="1" x14ac:dyDescent="0.3">
      <c r="A96" s="169" t="s">
        <v>131</v>
      </c>
      <c r="B96" s="152" t="s">
        <v>132</v>
      </c>
      <c r="C96" s="85">
        <v>3</v>
      </c>
      <c r="D96" s="151">
        <v>3</v>
      </c>
      <c r="E96" s="143">
        <f>D96/C96</f>
        <v>1</v>
      </c>
      <c r="F96" s="147" t="s">
        <v>133</v>
      </c>
      <c r="G96" s="147"/>
      <c r="H96" s="147"/>
      <c r="I96" s="11">
        <v>33</v>
      </c>
      <c r="J96" s="71"/>
    </row>
    <row r="97" spans="1:17" ht="51" customHeight="1" x14ac:dyDescent="0.3">
      <c r="A97" s="173"/>
      <c r="B97" s="152"/>
      <c r="C97" s="85"/>
      <c r="D97" s="151"/>
      <c r="E97" s="145"/>
      <c r="F97" s="147" t="s">
        <v>134</v>
      </c>
      <c r="G97" s="147"/>
      <c r="H97" s="147"/>
      <c r="I97" s="11">
        <v>157</v>
      </c>
      <c r="J97" s="70"/>
    </row>
    <row r="98" spans="1:17" ht="110.25" customHeight="1" x14ac:dyDescent="0.3">
      <c r="A98" s="173"/>
      <c r="B98" s="152" t="s">
        <v>135</v>
      </c>
      <c r="C98" s="85">
        <v>2</v>
      </c>
      <c r="D98" s="151">
        <v>15</v>
      </c>
      <c r="E98" s="153">
        <f>D98/C98</f>
        <v>7.5</v>
      </c>
      <c r="F98" s="147" t="s">
        <v>136</v>
      </c>
      <c r="G98" s="147"/>
      <c r="H98" s="147"/>
      <c r="I98" s="11">
        <v>9</v>
      </c>
      <c r="J98" s="135" t="s">
        <v>137</v>
      </c>
    </row>
    <row r="99" spans="1:17" ht="97.5" customHeight="1" x14ac:dyDescent="0.3">
      <c r="A99" s="173"/>
      <c r="B99" s="152"/>
      <c r="C99" s="85"/>
      <c r="D99" s="151"/>
      <c r="E99" s="153"/>
      <c r="F99" s="147" t="s">
        <v>138</v>
      </c>
      <c r="G99" s="147"/>
      <c r="H99" s="147"/>
      <c r="I99" s="11">
        <v>2</v>
      </c>
      <c r="J99" s="131"/>
    </row>
    <row r="100" spans="1:17" ht="117" customHeight="1" x14ac:dyDescent="0.3">
      <c r="A100" s="173"/>
      <c r="B100" s="152"/>
      <c r="C100" s="85"/>
      <c r="D100" s="151"/>
      <c r="E100" s="153"/>
      <c r="F100" s="147" t="s">
        <v>139</v>
      </c>
      <c r="G100" s="147"/>
      <c r="H100" s="147"/>
      <c r="I100" s="11">
        <v>2</v>
      </c>
      <c r="J100" s="131"/>
    </row>
    <row r="101" spans="1:17" ht="133.5" customHeight="1" x14ac:dyDescent="0.3">
      <c r="A101" s="173"/>
      <c r="B101" s="152"/>
      <c r="C101" s="85"/>
      <c r="D101" s="151"/>
      <c r="E101" s="153"/>
      <c r="F101" s="147" t="s">
        <v>140</v>
      </c>
      <c r="G101" s="147"/>
      <c r="H101" s="147"/>
      <c r="I101" s="11">
        <v>0</v>
      </c>
      <c r="J101" s="131"/>
    </row>
    <row r="102" spans="1:17" ht="348.75" customHeight="1" x14ac:dyDescent="0.3">
      <c r="A102" s="173"/>
      <c r="B102" s="152"/>
      <c r="C102" s="85"/>
      <c r="D102" s="151"/>
      <c r="E102" s="153"/>
      <c r="F102" s="147" t="s">
        <v>141</v>
      </c>
      <c r="G102" s="147"/>
      <c r="H102" s="147"/>
      <c r="I102" s="11">
        <v>2</v>
      </c>
      <c r="J102" s="70"/>
    </row>
    <row r="103" spans="1:17" ht="54.75" customHeight="1" x14ac:dyDescent="0.3">
      <c r="A103" s="157" t="s">
        <v>250</v>
      </c>
      <c r="B103" s="152" t="s">
        <v>142</v>
      </c>
      <c r="C103" s="85">
        <v>1</v>
      </c>
      <c r="D103" s="151">
        <v>1</v>
      </c>
      <c r="E103" s="143">
        <f>D103/C103</f>
        <v>1</v>
      </c>
      <c r="F103" s="147" t="s">
        <v>143</v>
      </c>
      <c r="G103" s="147"/>
      <c r="H103" s="147"/>
      <c r="I103" s="11">
        <v>7158</v>
      </c>
      <c r="J103" s="167"/>
      <c r="K103" s="63"/>
    </row>
    <row r="104" spans="1:17" ht="409.5" customHeight="1" x14ac:dyDescent="0.3">
      <c r="A104" s="165"/>
      <c r="B104" s="152"/>
      <c r="C104" s="85"/>
      <c r="D104" s="151"/>
      <c r="E104" s="145"/>
      <c r="F104" s="147" t="s">
        <v>144</v>
      </c>
      <c r="G104" s="147"/>
      <c r="H104" s="147"/>
      <c r="I104" s="11">
        <v>72091</v>
      </c>
      <c r="J104" s="70"/>
      <c r="K104" s="63"/>
      <c r="L104" s="64"/>
      <c r="M104" s="64"/>
      <c r="N104" s="64"/>
      <c r="O104" s="64"/>
      <c r="P104" s="64"/>
      <c r="Q104" s="64"/>
    </row>
    <row r="105" spans="1:17" ht="172.5" customHeight="1" x14ac:dyDescent="0.3">
      <c r="A105" s="66" t="s">
        <v>145</v>
      </c>
      <c r="B105" s="19" t="s">
        <v>146</v>
      </c>
      <c r="C105" s="28">
        <v>5</v>
      </c>
      <c r="D105" s="18">
        <v>5</v>
      </c>
      <c r="E105" s="26">
        <f>D105/C105</f>
        <v>1</v>
      </c>
      <c r="F105" s="170"/>
      <c r="G105" s="170"/>
      <c r="H105" s="170"/>
      <c r="I105" s="171"/>
      <c r="J105" s="47"/>
      <c r="K105" s="64"/>
      <c r="L105" s="64"/>
      <c r="M105" s="64"/>
      <c r="N105" s="64"/>
      <c r="O105" s="64"/>
      <c r="P105" s="64"/>
      <c r="Q105" s="64"/>
    </row>
    <row r="106" spans="1:17" ht="22.5" customHeight="1" x14ac:dyDescent="0.3">
      <c r="A106" s="172" t="s">
        <v>147</v>
      </c>
      <c r="B106" s="172"/>
      <c r="C106" s="172"/>
      <c r="D106" s="172"/>
      <c r="E106" s="172"/>
      <c r="F106" s="172"/>
      <c r="G106" s="172"/>
      <c r="H106" s="172"/>
      <c r="I106" s="172"/>
      <c r="J106" s="172"/>
      <c r="K106" s="64"/>
      <c r="L106" s="64"/>
      <c r="M106" s="64"/>
      <c r="N106" s="64"/>
      <c r="O106" s="64"/>
      <c r="P106" s="64"/>
      <c r="Q106" s="64"/>
    </row>
    <row r="107" spans="1:17" ht="18" x14ac:dyDescent="0.3">
      <c r="A107" s="82" t="s">
        <v>148</v>
      </c>
      <c r="B107" s="82"/>
      <c r="C107" s="82"/>
      <c r="D107" s="82"/>
      <c r="E107" s="82"/>
      <c r="F107" s="82"/>
      <c r="G107" s="82"/>
      <c r="H107" s="82"/>
      <c r="I107" s="82"/>
      <c r="J107" s="82"/>
      <c r="K107" s="64"/>
      <c r="L107" s="64"/>
      <c r="M107" s="64"/>
      <c r="N107" s="64"/>
      <c r="O107" s="64"/>
      <c r="P107" s="64"/>
      <c r="Q107" s="64"/>
    </row>
    <row r="108" spans="1:17" ht="45.75" customHeight="1" x14ac:dyDescent="0.3">
      <c r="A108" s="106" t="s">
        <v>149</v>
      </c>
      <c r="B108" s="89" t="s">
        <v>150</v>
      </c>
      <c r="C108" s="108">
        <v>100</v>
      </c>
      <c r="D108" s="166">
        <f>(I108-I114)*100/I108</f>
        <v>92.857142857142861</v>
      </c>
      <c r="E108" s="75">
        <f>+D108/C108</f>
        <v>0.9285714285714286</v>
      </c>
      <c r="F108" s="235" t="s">
        <v>151</v>
      </c>
      <c r="G108" s="236"/>
      <c r="H108" s="237"/>
      <c r="I108" s="241">
        <f>I110+I112+1</f>
        <v>56</v>
      </c>
      <c r="J108" s="86"/>
      <c r="K108" s="64"/>
      <c r="L108" s="64"/>
      <c r="M108" s="64"/>
      <c r="N108" s="64"/>
      <c r="O108" s="64"/>
      <c r="P108" s="64"/>
      <c r="Q108" s="64"/>
    </row>
    <row r="109" spans="1:17" ht="26.25" hidden="1" customHeight="1" x14ac:dyDescent="0.3">
      <c r="A109" s="107"/>
      <c r="B109" s="89"/>
      <c r="C109" s="108"/>
      <c r="D109" s="166"/>
      <c r="E109" s="75"/>
      <c r="F109" s="238"/>
      <c r="G109" s="239"/>
      <c r="H109" s="240"/>
      <c r="I109" s="242"/>
      <c r="J109" s="86"/>
      <c r="K109" s="64"/>
      <c r="L109" s="64"/>
      <c r="M109" s="64"/>
      <c r="N109" s="64"/>
      <c r="O109" s="64"/>
      <c r="P109" s="64"/>
      <c r="Q109" s="64"/>
    </row>
    <row r="110" spans="1:17" ht="33.75" customHeight="1" x14ac:dyDescent="0.3">
      <c r="A110" s="107"/>
      <c r="B110" s="113" t="s">
        <v>152</v>
      </c>
      <c r="C110" s="90">
        <v>0.33</v>
      </c>
      <c r="D110" s="243">
        <f>I110/I112</f>
        <v>0.375</v>
      </c>
      <c r="E110" s="92">
        <f>C110/D110</f>
        <v>0.88</v>
      </c>
      <c r="F110" s="111" t="s">
        <v>153</v>
      </c>
      <c r="G110" s="111"/>
      <c r="H110" s="111"/>
      <c r="I110" s="11">
        <v>15</v>
      </c>
      <c r="J110" s="148" t="s">
        <v>240</v>
      </c>
      <c r="K110" s="63"/>
      <c r="L110" s="64"/>
      <c r="M110" s="64"/>
      <c r="N110" s="64"/>
      <c r="O110" s="64"/>
      <c r="P110" s="64"/>
      <c r="Q110" s="64"/>
    </row>
    <row r="111" spans="1:17" ht="33.75" customHeight="1" x14ac:dyDescent="0.3">
      <c r="A111" s="107"/>
      <c r="B111" s="123"/>
      <c r="C111" s="124"/>
      <c r="D111" s="244"/>
      <c r="E111" s="246"/>
      <c r="F111" s="111" t="s">
        <v>154</v>
      </c>
      <c r="G111" s="111"/>
      <c r="H111" s="111"/>
      <c r="I111" s="11">
        <v>3</v>
      </c>
      <c r="J111" s="149"/>
      <c r="K111" s="64"/>
      <c r="L111" s="64"/>
      <c r="M111" s="64"/>
      <c r="N111" s="64"/>
      <c r="O111" s="64"/>
      <c r="P111" s="64"/>
      <c r="Q111" s="64"/>
    </row>
    <row r="112" spans="1:17" ht="33.75" customHeight="1" x14ac:dyDescent="0.3">
      <c r="A112" s="107"/>
      <c r="B112" s="123"/>
      <c r="C112" s="124"/>
      <c r="D112" s="244"/>
      <c r="E112" s="246"/>
      <c r="F112" s="111" t="s">
        <v>155</v>
      </c>
      <c r="G112" s="111"/>
      <c r="H112" s="111"/>
      <c r="I112" s="11">
        <v>40</v>
      </c>
      <c r="J112" s="149"/>
      <c r="K112" s="64"/>
      <c r="L112" s="64"/>
      <c r="M112" s="64"/>
      <c r="N112" s="64"/>
      <c r="O112" s="64"/>
      <c r="P112" s="64"/>
      <c r="Q112" s="64"/>
    </row>
    <row r="113" spans="1:17" ht="29.25" customHeight="1" x14ac:dyDescent="0.3">
      <c r="A113" s="107"/>
      <c r="B113" s="123"/>
      <c r="C113" s="124"/>
      <c r="D113" s="244"/>
      <c r="E113" s="246"/>
      <c r="F113" s="111" t="s">
        <v>156</v>
      </c>
      <c r="G113" s="111"/>
      <c r="H113" s="111"/>
      <c r="I113" s="11">
        <v>41</v>
      </c>
      <c r="J113" s="149"/>
      <c r="K113" s="64"/>
      <c r="L113" s="64"/>
      <c r="M113" s="64"/>
      <c r="N113" s="64"/>
      <c r="O113" s="64"/>
      <c r="P113" s="64"/>
      <c r="Q113" s="64"/>
    </row>
    <row r="114" spans="1:17" ht="29.25" customHeight="1" x14ac:dyDescent="0.3">
      <c r="A114" s="107"/>
      <c r="B114" s="114"/>
      <c r="C114" s="91"/>
      <c r="D114" s="245"/>
      <c r="E114" s="93"/>
      <c r="F114" s="94" t="s">
        <v>157</v>
      </c>
      <c r="G114" s="95"/>
      <c r="H114" s="96"/>
      <c r="I114" s="11">
        <v>4</v>
      </c>
      <c r="J114" s="150"/>
      <c r="K114" s="64"/>
      <c r="L114" s="64"/>
      <c r="M114" s="64"/>
      <c r="N114" s="64"/>
      <c r="O114" s="64"/>
      <c r="P114" s="64"/>
      <c r="Q114" s="64"/>
    </row>
    <row r="115" spans="1:17" ht="39.75" customHeight="1" x14ac:dyDescent="0.3">
      <c r="A115" s="107"/>
      <c r="B115" s="89" t="s">
        <v>158</v>
      </c>
      <c r="C115" s="108">
        <v>6</v>
      </c>
      <c r="D115" s="74">
        <f>(I108-I115)/I115</f>
        <v>5.2222222222222223</v>
      </c>
      <c r="E115" s="75">
        <f>D115/C115</f>
        <v>0.87037037037037035</v>
      </c>
      <c r="F115" s="112" t="s">
        <v>159</v>
      </c>
      <c r="G115" s="112"/>
      <c r="H115" s="112"/>
      <c r="I115" s="11">
        <v>9</v>
      </c>
      <c r="J115" s="86" t="s">
        <v>160</v>
      </c>
      <c r="K115" s="64"/>
      <c r="L115" s="64"/>
      <c r="M115" s="64"/>
      <c r="N115" s="64"/>
      <c r="O115" s="64"/>
      <c r="P115" s="64"/>
      <c r="Q115" s="64"/>
    </row>
    <row r="116" spans="1:17" ht="33.75" customHeight="1" x14ac:dyDescent="0.3">
      <c r="A116" s="107"/>
      <c r="B116" s="89"/>
      <c r="C116" s="108"/>
      <c r="D116" s="74"/>
      <c r="E116" s="75"/>
      <c r="F116" s="112" t="s">
        <v>161</v>
      </c>
      <c r="G116" s="112"/>
      <c r="H116" s="112"/>
      <c r="I116" s="11">
        <v>1120000</v>
      </c>
      <c r="J116" s="86"/>
      <c r="K116" s="64"/>
      <c r="L116" s="64"/>
      <c r="M116" s="64"/>
      <c r="N116" s="64"/>
      <c r="O116" s="64"/>
      <c r="P116" s="64"/>
      <c r="Q116" s="64"/>
    </row>
    <row r="117" spans="1:17" ht="33.75" customHeight="1" x14ac:dyDescent="0.3">
      <c r="A117" s="107"/>
      <c r="B117" s="89"/>
      <c r="C117" s="108"/>
      <c r="D117" s="74"/>
      <c r="E117" s="75"/>
      <c r="F117" s="110" t="s">
        <v>162</v>
      </c>
      <c r="G117" s="110"/>
      <c r="H117" s="110"/>
      <c r="I117" s="11">
        <v>708461.6</v>
      </c>
      <c r="J117" s="86"/>
      <c r="K117" s="64"/>
      <c r="L117" s="64"/>
      <c r="M117" s="64"/>
      <c r="N117" s="64"/>
      <c r="O117" s="64"/>
      <c r="P117" s="64"/>
      <c r="Q117" s="64"/>
    </row>
    <row r="118" spans="1:17" ht="80.55" customHeight="1" x14ac:dyDescent="0.3">
      <c r="A118" s="106" t="s">
        <v>241</v>
      </c>
      <c r="B118" s="113" t="s">
        <v>163</v>
      </c>
      <c r="C118" s="90">
        <v>45</v>
      </c>
      <c r="D118" s="115">
        <f>I118*100/I108</f>
        <v>44.642857142857146</v>
      </c>
      <c r="E118" s="92">
        <f>D118/C118</f>
        <v>0.99206349206349209</v>
      </c>
      <c r="F118" s="112" t="s">
        <v>164</v>
      </c>
      <c r="G118" s="112"/>
      <c r="H118" s="112"/>
      <c r="I118" s="11">
        <v>25</v>
      </c>
      <c r="J118" s="86"/>
      <c r="K118" s="63"/>
      <c r="L118" s="64"/>
      <c r="M118" s="64"/>
      <c r="N118" s="64"/>
      <c r="O118" s="64"/>
      <c r="P118" s="64"/>
      <c r="Q118" s="64"/>
    </row>
    <row r="119" spans="1:17" ht="116.55" customHeight="1" x14ac:dyDescent="0.3">
      <c r="A119" s="109"/>
      <c r="B119" s="114"/>
      <c r="C119" s="91"/>
      <c r="D119" s="116"/>
      <c r="E119" s="93"/>
      <c r="F119" s="117" t="s">
        <v>165</v>
      </c>
      <c r="G119" s="118"/>
      <c r="H119" s="119"/>
      <c r="I119" s="11">
        <v>24</v>
      </c>
      <c r="J119" s="86"/>
      <c r="K119" s="63"/>
      <c r="L119" s="63"/>
      <c r="M119" s="64"/>
      <c r="N119" s="64"/>
      <c r="O119" s="64"/>
      <c r="P119" s="64"/>
      <c r="Q119" s="64"/>
    </row>
    <row r="120" spans="1:17" ht="409.5" customHeight="1" x14ac:dyDescent="0.3">
      <c r="A120" s="109"/>
      <c r="B120" s="19" t="s">
        <v>166</v>
      </c>
      <c r="C120" s="28">
        <v>60</v>
      </c>
      <c r="D120" s="36">
        <f>I120/(I108-I111)</f>
        <v>7.7358490566037732</v>
      </c>
      <c r="E120" s="20">
        <f>D120/C120</f>
        <v>0.12893081761006289</v>
      </c>
      <c r="F120" s="112" t="s">
        <v>167</v>
      </c>
      <c r="G120" s="112"/>
      <c r="H120" s="112"/>
      <c r="I120" s="11">
        <v>410</v>
      </c>
      <c r="J120" s="58" t="s">
        <v>168</v>
      </c>
      <c r="K120" s="64"/>
      <c r="L120" s="64"/>
      <c r="M120" s="64"/>
      <c r="N120" s="64"/>
      <c r="O120" s="64"/>
      <c r="P120" s="64"/>
      <c r="Q120" s="64"/>
    </row>
    <row r="121" spans="1:17" ht="18" x14ac:dyDescent="0.35">
      <c r="A121" s="168" t="s">
        <v>169</v>
      </c>
      <c r="B121" s="168"/>
      <c r="C121" s="168"/>
      <c r="D121" s="168"/>
      <c r="E121" s="168"/>
      <c r="F121" s="168"/>
      <c r="G121" s="168"/>
      <c r="H121" s="168"/>
      <c r="I121" s="168"/>
      <c r="J121" s="168"/>
    </row>
    <row r="122" spans="1:17" ht="33.75" customHeight="1" x14ac:dyDescent="0.3">
      <c r="A122" s="169" t="s">
        <v>170</v>
      </c>
      <c r="B122" s="113" t="s">
        <v>171</v>
      </c>
      <c r="C122" s="90">
        <v>100000</v>
      </c>
      <c r="D122" s="125">
        <f>I122+I124+I125+I126</f>
        <v>94952.98000000001</v>
      </c>
      <c r="E122" s="128">
        <f>D122/C122</f>
        <v>0.94952980000000009</v>
      </c>
      <c r="F122" s="112" t="s">
        <v>172</v>
      </c>
      <c r="G122" s="112"/>
      <c r="H122" s="112"/>
      <c r="I122" s="11">
        <v>79487.990000000005</v>
      </c>
      <c r="J122" s="71"/>
    </row>
    <row r="123" spans="1:17" ht="36.75" customHeight="1" x14ac:dyDescent="0.3">
      <c r="A123" s="160"/>
      <c r="B123" s="123"/>
      <c r="C123" s="124"/>
      <c r="D123" s="126"/>
      <c r="E123" s="129"/>
      <c r="F123" s="111" t="s">
        <v>173</v>
      </c>
      <c r="G123" s="111"/>
      <c r="H123" s="111"/>
      <c r="I123" s="11">
        <v>64023</v>
      </c>
      <c r="J123" s="131"/>
    </row>
    <row r="124" spans="1:17" ht="33.75" customHeight="1" x14ac:dyDescent="0.3">
      <c r="A124" s="160"/>
      <c r="B124" s="123"/>
      <c r="C124" s="124"/>
      <c r="D124" s="126"/>
      <c r="E124" s="129"/>
      <c r="F124" s="112" t="s">
        <v>174</v>
      </c>
      <c r="G124" s="112"/>
      <c r="H124" s="112"/>
      <c r="I124" s="11">
        <v>8567.49</v>
      </c>
      <c r="J124" s="131"/>
    </row>
    <row r="125" spans="1:17" ht="33.75" customHeight="1" x14ac:dyDescent="0.3">
      <c r="A125" s="160"/>
      <c r="B125" s="123"/>
      <c r="C125" s="124"/>
      <c r="D125" s="126"/>
      <c r="E125" s="129"/>
      <c r="F125" s="112" t="s">
        <v>175</v>
      </c>
      <c r="G125" s="112"/>
      <c r="H125" s="112"/>
      <c r="I125" s="11">
        <v>6897.5</v>
      </c>
      <c r="J125" s="131"/>
    </row>
    <row r="126" spans="1:17" ht="21.75" customHeight="1" x14ac:dyDescent="0.3">
      <c r="A126" s="160"/>
      <c r="B126" s="114"/>
      <c r="C126" s="91"/>
      <c r="D126" s="127"/>
      <c r="E126" s="130"/>
      <c r="F126" s="94" t="s">
        <v>176</v>
      </c>
      <c r="G126" s="95"/>
      <c r="H126" s="96"/>
      <c r="I126" s="11">
        <v>0</v>
      </c>
      <c r="J126" s="70"/>
    </row>
    <row r="127" spans="1:17" ht="33.75" customHeight="1" x14ac:dyDescent="0.3">
      <c r="A127" s="160"/>
      <c r="B127" s="113" t="s">
        <v>177</v>
      </c>
      <c r="C127" s="90">
        <v>45000</v>
      </c>
      <c r="D127" s="125">
        <f>SUM(I127+I133+I134+I135)</f>
        <v>138284.09</v>
      </c>
      <c r="E127" s="128">
        <f>D127/C127</f>
        <v>3.0729797777777779</v>
      </c>
      <c r="F127" s="112" t="s">
        <v>178</v>
      </c>
      <c r="G127" s="112"/>
      <c r="H127" s="112"/>
      <c r="I127" s="44">
        <f>SUM(I128:I132)</f>
        <v>57002</v>
      </c>
      <c r="J127" s="69" t="s">
        <v>179</v>
      </c>
    </row>
    <row r="128" spans="1:17" ht="33.75" customHeight="1" x14ac:dyDescent="0.3">
      <c r="A128" s="160"/>
      <c r="B128" s="123"/>
      <c r="C128" s="124"/>
      <c r="D128" s="126"/>
      <c r="E128" s="129"/>
      <c r="F128" s="120" t="s">
        <v>180</v>
      </c>
      <c r="G128" s="121"/>
      <c r="H128" s="122"/>
      <c r="I128" s="18">
        <v>57002</v>
      </c>
      <c r="J128" s="131"/>
    </row>
    <row r="129" spans="1:10" ht="33.75" customHeight="1" x14ac:dyDescent="0.3">
      <c r="A129" s="160"/>
      <c r="B129" s="123"/>
      <c r="C129" s="124"/>
      <c r="D129" s="126"/>
      <c r="E129" s="129"/>
      <c r="F129" s="120" t="s">
        <v>181</v>
      </c>
      <c r="G129" s="121"/>
      <c r="H129" s="122"/>
      <c r="I129" s="18">
        <v>0</v>
      </c>
      <c r="J129" s="131"/>
    </row>
    <row r="130" spans="1:10" ht="33.75" customHeight="1" x14ac:dyDescent="0.3">
      <c r="A130" s="160"/>
      <c r="B130" s="123"/>
      <c r="C130" s="124"/>
      <c r="D130" s="126"/>
      <c r="E130" s="129"/>
      <c r="F130" s="120" t="s">
        <v>182</v>
      </c>
      <c r="G130" s="121"/>
      <c r="H130" s="122"/>
      <c r="I130" s="18">
        <v>0</v>
      </c>
      <c r="J130" s="131"/>
    </row>
    <row r="131" spans="1:10" ht="33.75" customHeight="1" x14ac:dyDescent="0.3">
      <c r="A131" s="160"/>
      <c r="B131" s="123"/>
      <c r="C131" s="124"/>
      <c r="D131" s="126"/>
      <c r="E131" s="129"/>
      <c r="F131" s="120" t="s">
        <v>183</v>
      </c>
      <c r="G131" s="121"/>
      <c r="H131" s="122"/>
      <c r="I131" s="18">
        <v>0</v>
      </c>
      <c r="J131" s="131"/>
    </row>
    <row r="132" spans="1:10" ht="33.75" customHeight="1" x14ac:dyDescent="0.3">
      <c r="A132" s="160"/>
      <c r="B132" s="123"/>
      <c r="C132" s="124"/>
      <c r="D132" s="126"/>
      <c r="E132" s="129"/>
      <c r="F132" s="120" t="s">
        <v>184</v>
      </c>
      <c r="G132" s="121"/>
      <c r="H132" s="122"/>
      <c r="I132" s="18">
        <v>0</v>
      </c>
      <c r="J132" s="131"/>
    </row>
    <row r="133" spans="1:10" ht="27.75" customHeight="1" x14ac:dyDescent="0.3">
      <c r="A133" s="160"/>
      <c r="B133" s="123"/>
      <c r="C133" s="124"/>
      <c r="D133" s="126"/>
      <c r="E133" s="129"/>
      <c r="F133" s="112" t="s">
        <v>185</v>
      </c>
      <c r="G133" s="112"/>
      <c r="H133" s="112"/>
      <c r="I133" s="11">
        <v>81282.09</v>
      </c>
      <c r="J133" s="131"/>
    </row>
    <row r="134" spans="1:10" ht="27.75" customHeight="1" x14ac:dyDescent="0.3">
      <c r="A134" s="160"/>
      <c r="B134" s="123"/>
      <c r="C134" s="124"/>
      <c r="D134" s="126"/>
      <c r="E134" s="129"/>
      <c r="F134" s="112" t="s">
        <v>186</v>
      </c>
      <c r="G134" s="112"/>
      <c r="H134" s="112"/>
      <c r="I134" s="11">
        <v>0</v>
      </c>
      <c r="J134" s="131"/>
    </row>
    <row r="135" spans="1:10" ht="29.25" customHeight="1" x14ac:dyDescent="0.3">
      <c r="A135" s="160"/>
      <c r="B135" s="114"/>
      <c r="C135" s="91"/>
      <c r="D135" s="127"/>
      <c r="E135" s="130"/>
      <c r="F135" s="94" t="s">
        <v>187</v>
      </c>
      <c r="G135" s="95"/>
      <c r="H135" s="96"/>
      <c r="I135" s="11">
        <v>0</v>
      </c>
      <c r="J135" s="70"/>
    </row>
    <row r="136" spans="1:10" ht="18" x14ac:dyDescent="0.3">
      <c r="A136" s="103" t="s">
        <v>188</v>
      </c>
      <c r="B136" s="104"/>
      <c r="C136" s="104"/>
      <c r="D136" s="104"/>
      <c r="E136" s="104"/>
      <c r="F136" s="104"/>
      <c r="G136" s="104"/>
      <c r="H136" s="104"/>
      <c r="I136" s="104"/>
      <c r="J136" s="105"/>
    </row>
    <row r="137" spans="1:10" ht="33.75" customHeight="1" x14ac:dyDescent="0.3">
      <c r="A137" s="106" t="s">
        <v>189</v>
      </c>
      <c r="B137" s="89" t="s">
        <v>190</v>
      </c>
      <c r="C137" s="108">
        <v>14.03</v>
      </c>
      <c r="D137" s="74">
        <f>I143/(I137+I138+I140-I141-I142)</f>
        <v>14.457352864333863</v>
      </c>
      <c r="E137" s="75">
        <f>C137/D137</f>
        <v>0.97044044865307677</v>
      </c>
      <c r="F137" s="94" t="s">
        <v>191</v>
      </c>
      <c r="G137" s="95"/>
      <c r="H137" s="96"/>
      <c r="I137" s="11">
        <v>6292.57</v>
      </c>
      <c r="J137" s="86"/>
    </row>
    <row r="138" spans="1:10" ht="33.75" customHeight="1" x14ac:dyDescent="0.3">
      <c r="A138" s="107"/>
      <c r="B138" s="89"/>
      <c r="C138" s="108"/>
      <c r="D138" s="74"/>
      <c r="E138" s="75"/>
      <c r="F138" s="94" t="s">
        <v>192</v>
      </c>
      <c r="G138" s="95"/>
      <c r="H138" s="96"/>
      <c r="I138" s="11">
        <v>0</v>
      </c>
      <c r="J138" s="86"/>
    </row>
    <row r="139" spans="1:10" ht="33.75" customHeight="1" x14ac:dyDescent="0.3">
      <c r="A139" s="107"/>
      <c r="B139" s="89"/>
      <c r="C139" s="108"/>
      <c r="D139" s="74"/>
      <c r="E139" s="75"/>
      <c r="F139" s="117" t="s">
        <v>193</v>
      </c>
      <c r="G139" s="118"/>
      <c r="H139" s="119"/>
      <c r="I139" s="11">
        <v>0</v>
      </c>
      <c r="J139" s="86"/>
    </row>
    <row r="140" spans="1:10" ht="46.5" customHeight="1" x14ac:dyDescent="0.3">
      <c r="A140" s="107"/>
      <c r="B140" s="89"/>
      <c r="C140" s="108"/>
      <c r="D140" s="74"/>
      <c r="E140" s="75"/>
      <c r="F140" s="94" t="s">
        <v>194</v>
      </c>
      <c r="G140" s="95"/>
      <c r="H140" s="96"/>
      <c r="I140" s="11">
        <v>0</v>
      </c>
      <c r="J140" s="86"/>
    </row>
    <row r="141" spans="1:10" ht="43.5" customHeight="1" x14ac:dyDescent="0.3">
      <c r="A141" s="107"/>
      <c r="B141" s="89"/>
      <c r="C141" s="108"/>
      <c r="D141" s="74"/>
      <c r="E141" s="75"/>
      <c r="F141" s="112" t="s">
        <v>195</v>
      </c>
      <c r="G141" s="112"/>
      <c r="H141" s="112"/>
      <c r="I141" s="11">
        <v>551.27</v>
      </c>
      <c r="J141" s="86"/>
    </row>
    <row r="142" spans="1:10" ht="33.75" customHeight="1" x14ac:dyDescent="0.3">
      <c r="A142" s="107"/>
      <c r="B142" s="89"/>
      <c r="C142" s="108"/>
      <c r="D142" s="74"/>
      <c r="E142" s="75"/>
      <c r="F142" s="112" t="s">
        <v>196</v>
      </c>
      <c r="G142" s="112"/>
      <c r="H142" s="112"/>
      <c r="I142" s="11">
        <v>0</v>
      </c>
      <c r="J142" s="86"/>
    </row>
    <row r="143" spans="1:10" ht="48.75" customHeight="1" x14ac:dyDescent="0.3">
      <c r="A143" s="107"/>
      <c r="B143" s="89"/>
      <c r="C143" s="108"/>
      <c r="D143" s="74"/>
      <c r="E143" s="75"/>
      <c r="F143" s="112" t="s">
        <v>197</v>
      </c>
      <c r="G143" s="112"/>
      <c r="H143" s="112"/>
      <c r="I143" s="11">
        <v>83004</v>
      </c>
      <c r="J143" s="86"/>
    </row>
    <row r="144" spans="1:10" ht="33.75" customHeight="1" x14ac:dyDescent="0.3">
      <c r="A144" s="107"/>
      <c r="B144" s="89"/>
      <c r="C144" s="108"/>
      <c r="D144" s="74"/>
      <c r="E144" s="75"/>
      <c r="F144" s="111" t="s">
        <v>198</v>
      </c>
      <c r="G144" s="111"/>
      <c r="H144" s="111"/>
      <c r="I144" s="11">
        <v>0</v>
      </c>
      <c r="J144" s="86"/>
    </row>
    <row r="145" spans="1:10" ht="33.75" customHeight="1" x14ac:dyDescent="0.3">
      <c r="A145" s="106" t="s">
        <v>199</v>
      </c>
      <c r="B145" s="89" t="s">
        <v>200</v>
      </c>
      <c r="C145" s="108">
        <v>1600</v>
      </c>
      <c r="D145" s="74">
        <f>I150/I145</f>
        <v>1550</v>
      </c>
      <c r="E145" s="75">
        <f>C145/D145</f>
        <v>1.032258064516129</v>
      </c>
      <c r="F145" s="112" t="s">
        <v>201</v>
      </c>
      <c r="G145" s="112"/>
      <c r="H145" s="112"/>
      <c r="I145" s="12">
        <f>SUM(I146:I147)</f>
        <v>1</v>
      </c>
      <c r="J145" s="86"/>
    </row>
    <row r="146" spans="1:10" ht="33.75" customHeight="1" x14ac:dyDescent="0.3">
      <c r="A146" s="109"/>
      <c r="B146" s="89"/>
      <c r="C146" s="108"/>
      <c r="D146" s="74"/>
      <c r="E146" s="75"/>
      <c r="F146" s="110" t="s">
        <v>202</v>
      </c>
      <c r="G146" s="110"/>
      <c r="H146" s="110"/>
      <c r="I146" s="11">
        <v>1</v>
      </c>
      <c r="J146" s="86"/>
    </row>
    <row r="147" spans="1:10" ht="48.75" customHeight="1" x14ac:dyDescent="0.3">
      <c r="A147" s="109"/>
      <c r="B147" s="89"/>
      <c r="C147" s="108"/>
      <c r="D147" s="74"/>
      <c r="E147" s="75"/>
      <c r="F147" s="110" t="s">
        <v>203</v>
      </c>
      <c r="G147" s="110"/>
      <c r="H147" s="110"/>
      <c r="I147" s="11">
        <v>0</v>
      </c>
      <c r="J147" s="86"/>
    </row>
    <row r="148" spans="1:10" ht="48.75" customHeight="1" x14ac:dyDescent="0.3">
      <c r="A148" s="109"/>
      <c r="B148" s="89" t="s">
        <v>204</v>
      </c>
      <c r="C148" s="108">
        <v>0.38</v>
      </c>
      <c r="D148" s="74">
        <f>I150/I148</f>
        <v>0.35227272727272729</v>
      </c>
      <c r="E148" s="75">
        <f>C148/D148</f>
        <v>1.0787096774193548</v>
      </c>
      <c r="F148" s="112" t="s">
        <v>205</v>
      </c>
      <c r="G148" s="112"/>
      <c r="H148" s="112"/>
      <c r="I148" s="11">
        <v>4400</v>
      </c>
      <c r="J148" s="86"/>
    </row>
    <row r="149" spans="1:10" ht="33.75" customHeight="1" x14ac:dyDescent="0.3">
      <c r="A149" s="109"/>
      <c r="B149" s="89"/>
      <c r="C149" s="108"/>
      <c r="D149" s="74"/>
      <c r="E149" s="75"/>
      <c r="F149" s="112" t="s">
        <v>206</v>
      </c>
      <c r="G149" s="112"/>
      <c r="H149" s="112"/>
      <c r="I149" s="11">
        <v>1660</v>
      </c>
      <c r="J149" s="86"/>
    </row>
    <row r="150" spans="1:10" ht="59.25" customHeight="1" x14ac:dyDescent="0.3">
      <c r="A150" s="109"/>
      <c r="B150" s="89"/>
      <c r="C150" s="108"/>
      <c r="D150" s="74"/>
      <c r="E150" s="75"/>
      <c r="F150" s="112" t="s">
        <v>207</v>
      </c>
      <c r="G150" s="112"/>
      <c r="H150" s="112"/>
      <c r="I150" s="11">
        <v>1550</v>
      </c>
      <c r="J150" s="86"/>
    </row>
    <row r="151" spans="1:10" ht="18" x14ac:dyDescent="0.3">
      <c r="A151" s="82" t="s">
        <v>208</v>
      </c>
      <c r="B151" s="82"/>
      <c r="C151" s="82"/>
      <c r="D151" s="82"/>
      <c r="E151" s="82"/>
      <c r="F151" s="82"/>
      <c r="G151" s="82"/>
      <c r="H151" s="82"/>
      <c r="I151" s="82"/>
      <c r="J151" s="82"/>
    </row>
    <row r="152" spans="1:10" ht="89.85" customHeight="1" x14ac:dyDescent="0.3">
      <c r="A152" s="100" t="s">
        <v>249</v>
      </c>
      <c r="B152" s="83" t="s">
        <v>209</v>
      </c>
      <c r="C152" s="85">
        <v>32.49</v>
      </c>
      <c r="D152" s="74">
        <f>I153/I152*100</f>
        <v>5.9542497707576958</v>
      </c>
      <c r="E152" s="75">
        <f>+D152/C152</f>
        <v>0.18326407419999063</v>
      </c>
      <c r="F152" s="76" t="s">
        <v>243</v>
      </c>
      <c r="G152" s="76"/>
      <c r="H152" s="76"/>
      <c r="I152" s="22">
        <v>10968383.51</v>
      </c>
      <c r="J152" s="86" t="s">
        <v>242</v>
      </c>
    </row>
    <row r="153" spans="1:10" ht="75.75" customHeight="1" x14ac:dyDescent="0.3">
      <c r="A153" s="101"/>
      <c r="B153" s="84"/>
      <c r="C153" s="85"/>
      <c r="D153" s="74"/>
      <c r="E153" s="75"/>
      <c r="F153" s="76" t="s">
        <v>244</v>
      </c>
      <c r="G153" s="76"/>
      <c r="H153" s="76"/>
      <c r="I153" s="22">
        <v>653084.94999999995</v>
      </c>
      <c r="J153" s="86"/>
    </row>
    <row r="154" spans="1:10" ht="75.75" customHeight="1" x14ac:dyDescent="0.3">
      <c r="A154" s="101"/>
      <c r="B154" s="77" t="s">
        <v>210</v>
      </c>
      <c r="C154" s="72">
        <v>100</v>
      </c>
      <c r="D154" s="74">
        <f t="shared" ref="D154" si="2">I155/I154*100</f>
        <v>105.12844370289214</v>
      </c>
      <c r="E154" s="75">
        <f t="shared" ref="E154" si="3">+D154/C154</f>
        <v>1.0512844370289214</v>
      </c>
      <c r="F154" s="76" t="s">
        <v>245</v>
      </c>
      <c r="G154" s="76"/>
      <c r="H154" s="76"/>
      <c r="I154" s="22">
        <v>1256823</v>
      </c>
      <c r="J154" s="69"/>
    </row>
    <row r="155" spans="1:10" ht="75.75" customHeight="1" x14ac:dyDescent="0.3">
      <c r="A155" s="101"/>
      <c r="B155" s="78"/>
      <c r="C155" s="73"/>
      <c r="D155" s="74"/>
      <c r="E155" s="75"/>
      <c r="F155" s="76" t="s">
        <v>246</v>
      </c>
      <c r="G155" s="76"/>
      <c r="H155" s="76"/>
      <c r="I155" s="22">
        <v>1321278.46</v>
      </c>
      <c r="J155" s="70"/>
    </row>
    <row r="156" spans="1:10" ht="75.75" customHeight="1" x14ac:dyDescent="0.3">
      <c r="A156" s="101"/>
      <c r="B156" s="77" t="s">
        <v>211</v>
      </c>
      <c r="C156" s="72">
        <v>8.0500000000000007</v>
      </c>
      <c r="D156" s="74">
        <f t="shared" ref="D156" si="4">I157/I156*100</f>
        <v>8.4453395061728394</v>
      </c>
      <c r="E156" s="75">
        <f t="shared" ref="E156" si="5">+D156/C156</f>
        <v>1.0491104976612222</v>
      </c>
      <c r="F156" s="76" t="s">
        <v>247</v>
      </c>
      <c r="G156" s="76"/>
      <c r="H156" s="76"/>
      <c r="I156" s="22">
        <v>3240000</v>
      </c>
      <c r="J156" s="71"/>
    </row>
    <row r="157" spans="1:10" ht="121.95" customHeight="1" x14ac:dyDescent="0.3">
      <c r="A157" s="102"/>
      <c r="B157" s="78"/>
      <c r="C157" s="73"/>
      <c r="D157" s="74"/>
      <c r="E157" s="75"/>
      <c r="F157" s="76" t="s">
        <v>248</v>
      </c>
      <c r="G157" s="76"/>
      <c r="H157" s="76"/>
      <c r="I157" s="22">
        <v>273629</v>
      </c>
      <c r="J157" s="70"/>
    </row>
    <row r="158" spans="1:10" ht="18" x14ac:dyDescent="0.3">
      <c r="A158" s="82" t="s">
        <v>212</v>
      </c>
      <c r="B158" s="82"/>
      <c r="C158" s="82"/>
      <c r="D158" s="82"/>
      <c r="E158" s="82"/>
      <c r="F158" s="82"/>
      <c r="G158" s="82"/>
      <c r="H158" s="82"/>
      <c r="I158" s="82"/>
      <c r="J158" s="82"/>
    </row>
    <row r="159" spans="1:10" ht="51.75" customHeight="1" x14ac:dyDescent="0.3">
      <c r="A159" s="87" t="s">
        <v>213</v>
      </c>
      <c r="B159" s="45" t="s">
        <v>214</v>
      </c>
      <c r="C159" s="28" t="s">
        <v>215</v>
      </c>
      <c r="D159" s="18" t="s">
        <v>216</v>
      </c>
      <c r="E159" s="46"/>
      <c r="F159" s="97"/>
      <c r="G159" s="98"/>
      <c r="H159" s="98"/>
      <c r="I159" s="99"/>
      <c r="J159" s="55" t="s">
        <v>217</v>
      </c>
    </row>
    <row r="160" spans="1:10" ht="73.5" customHeight="1" x14ac:dyDescent="0.3">
      <c r="A160" s="88"/>
      <c r="B160" s="89" t="s">
        <v>218</v>
      </c>
      <c r="C160" s="90" t="s">
        <v>219</v>
      </c>
      <c r="D160" s="74">
        <f>I161/I160*100</f>
        <v>100</v>
      </c>
      <c r="E160" s="92" t="e">
        <f>+D160/C160</f>
        <v>#VALUE!</v>
      </c>
      <c r="F160" s="94" t="s">
        <v>220</v>
      </c>
      <c r="G160" s="95"/>
      <c r="H160" s="96"/>
      <c r="I160" s="21">
        <v>52769.599999999999</v>
      </c>
      <c r="J160" s="55" t="s">
        <v>217</v>
      </c>
    </row>
    <row r="161" spans="1:10" ht="372.75" customHeight="1" x14ac:dyDescent="0.3">
      <c r="A161" s="88"/>
      <c r="B161" s="89"/>
      <c r="C161" s="91"/>
      <c r="D161" s="74"/>
      <c r="E161" s="93"/>
      <c r="F161" s="94" t="s">
        <v>221</v>
      </c>
      <c r="G161" s="95"/>
      <c r="H161" s="96"/>
      <c r="I161" s="21">
        <v>52769.599999999999</v>
      </c>
      <c r="J161" s="55" t="s">
        <v>217</v>
      </c>
    </row>
    <row r="163" spans="1:10" ht="15.6" x14ac:dyDescent="0.3">
      <c r="A163" s="7"/>
      <c r="B163" s="7"/>
      <c r="C163" s="79"/>
      <c r="D163" s="79"/>
      <c r="E163" s="79"/>
    </row>
    <row r="164" spans="1:10" ht="19.350000000000001" customHeight="1" x14ac:dyDescent="0.3">
      <c r="A164" s="42"/>
      <c r="B164" s="42"/>
      <c r="C164" s="80"/>
      <c r="D164" s="80"/>
      <c r="E164" s="80"/>
    </row>
    <row r="165" spans="1:10" ht="22.5" customHeight="1" x14ac:dyDescent="0.3">
      <c r="A165" s="67" t="s">
        <v>222</v>
      </c>
      <c r="B165" s="67" t="s">
        <v>223</v>
      </c>
      <c r="C165" s="81" t="s">
        <v>224</v>
      </c>
      <c r="D165" s="81"/>
      <c r="E165" s="81"/>
    </row>
    <row r="166" spans="1:10" customFormat="1" x14ac:dyDescent="0.3">
      <c r="C166" s="33"/>
      <c r="D166" s="33"/>
    </row>
    <row r="167" spans="1:10" customFormat="1" x14ac:dyDescent="0.3">
      <c r="A167" s="1"/>
      <c r="C167" s="33"/>
      <c r="D167" s="33"/>
    </row>
  </sheetData>
  <sheetProtection algorithmName="SHA-512" hashValue="oVeHqVzckkXK6ZM8V8LIIwKrWJNwTPhXmvrFRiE7MRJo2mE30+wYC/mUwbWOmof938heMHuuCz3cN3rjPhHkTA==" saltValue="kxFL7zdvdLJmeqXFPzadVA==" spinCount="100000" sheet="1" formatCells="0" formatColumns="0" formatRows="0" selectLockedCells="1"/>
  <mergeCells count="340">
    <mergeCell ref="A10:D10"/>
    <mergeCell ref="F108:H109"/>
    <mergeCell ref="I108:I109"/>
    <mergeCell ref="A54:A61"/>
    <mergeCell ref="C103:C104"/>
    <mergeCell ref="A108:A117"/>
    <mergeCell ref="B110:B114"/>
    <mergeCell ref="C110:C114"/>
    <mergeCell ref="D110:D114"/>
    <mergeCell ref="F73:H73"/>
    <mergeCell ref="F74:H74"/>
    <mergeCell ref="E70:E71"/>
    <mergeCell ref="F70:H70"/>
    <mergeCell ref="F71:H71"/>
    <mergeCell ref="F72:H72"/>
    <mergeCell ref="B70:B71"/>
    <mergeCell ref="C70:C71"/>
    <mergeCell ref="D70:D71"/>
    <mergeCell ref="C88:C89"/>
    <mergeCell ref="E110:E114"/>
    <mergeCell ref="B91:B95"/>
    <mergeCell ref="C91:C95"/>
    <mergeCell ref="D91:D95"/>
    <mergeCell ref="E91:E95"/>
    <mergeCell ref="F21:H21"/>
    <mergeCell ref="I1:J1"/>
    <mergeCell ref="I2:J2"/>
    <mergeCell ref="I3:J3"/>
    <mergeCell ref="I4:J4"/>
    <mergeCell ref="I5:J5"/>
    <mergeCell ref="I6:J6"/>
    <mergeCell ref="A23:A29"/>
    <mergeCell ref="B23:B25"/>
    <mergeCell ref="C23:C25"/>
    <mergeCell ref="D23:D25"/>
    <mergeCell ref="E23:E25"/>
    <mergeCell ref="F23:H23"/>
    <mergeCell ref="J23:J25"/>
    <mergeCell ref="F24:H24"/>
    <mergeCell ref="J27:J29"/>
    <mergeCell ref="F28:H28"/>
    <mergeCell ref="F29:H29"/>
    <mergeCell ref="F25:H25"/>
    <mergeCell ref="F26:H26"/>
    <mergeCell ref="B27:B29"/>
    <mergeCell ref="C27:C29"/>
    <mergeCell ref="D27:D29"/>
    <mergeCell ref="A8:J8"/>
    <mergeCell ref="A30:A53"/>
    <mergeCell ref="B30:B37"/>
    <mergeCell ref="C30:C37"/>
    <mergeCell ref="F39:H39"/>
    <mergeCell ref="F40:H40"/>
    <mergeCell ref="F41:H41"/>
    <mergeCell ref="F36:H36"/>
    <mergeCell ref="B38:B41"/>
    <mergeCell ref="E27:E29"/>
    <mergeCell ref="F27:H27"/>
    <mergeCell ref="F42:H42"/>
    <mergeCell ref="F31:H31"/>
    <mergeCell ref="F32:H32"/>
    <mergeCell ref="F33:H33"/>
    <mergeCell ref="F37:H37"/>
    <mergeCell ref="F30:H30"/>
    <mergeCell ref="F53:H53"/>
    <mergeCell ref="B45:B46"/>
    <mergeCell ref="C45:C46"/>
    <mergeCell ref="D45:D46"/>
    <mergeCell ref="E45:E46"/>
    <mergeCell ref="F45:H45"/>
    <mergeCell ref="B47:B51"/>
    <mergeCell ref="C47:C51"/>
    <mergeCell ref="A22:J22"/>
    <mergeCell ref="J38:J41"/>
    <mergeCell ref="E10:F10"/>
    <mergeCell ref="E11:F11"/>
    <mergeCell ref="A15:D15"/>
    <mergeCell ref="E15:F15"/>
    <mergeCell ref="D30:D37"/>
    <mergeCell ref="E30:E37"/>
    <mergeCell ref="F34:H34"/>
    <mergeCell ref="F35:H35"/>
    <mergeCell ref="C38:C41"/>
    <mergeCell ref="D38:D41"/>
    <mergeCell ref="E38:E41"/>
    <mergeCell ref="F38:H38"/>
    <mergeCell ref="A11:D14"/>
    <mergeCell ref="E12:F12"/>
    <mergeCell ref="E13:F13"/>
    <mergeCell ref="E14:F14"/>
    <mergeCell ref="A16:D20"/>
    <mergeCell ref="E17:F17"/>
    <mergeCell ref="E18:F18"/>
    <mergeCell ref="E19:F19"/>
    <mergeCell ref="E20:F20"/>
    <mergeCell ref="E16:F16"/>
    <mergeCell ref="D47:D51"/>
    <mergeCell ref="F43:H43"/>
    <mergeCell ref="F44:H44"/>
    <mergeCell ref="B42:B44"/>
    <mergeCell ref="C42:C44"/>
    <mergeCell ref="D42:D44"/>
    <mergeCell ref="J30:J37"/>
    <mergeCell ref="E42:E44"/>
    <mergeCell ref="F57:H57"/>
    <mergeCell ref="J42:J44"/>
    <mergeCell ref="F58:H58"/>
    <mergeCell ref="I54:I56"/>
    <mergeCell ref="J54:J56"/>
    <mergeCell ref="E57:E59"/>
    <mergeCell ref="J57:J59"/>
    <mergeCell ref="F50:H50"/>
    <mergeCell ref="J45:J46"/>
    <mergeCell ref="F46:H46"/>
    <mergeCell ref="E47:E51"/>
    <mergeCell ref="F47:H47"/>
    <mergeCell ref="J47:J51"/>
    <mergeCell ref="F48:H48"/>
    <mergeCell ref="F49:H49"/>
    <mergeCell ref="F59:H59"/>
    <mergeCell ref="J52:J53"/>
    <mergeCell ref="A90:A95"/>
    <mergeCell ref="F60:H60"/>
    <mergeCell ref="F51:H51"/>
    <mergeCell ref="B52:B53"/>
    <mergeCell ref="C52:C53"/>
    <mergeCell ref="D52:D53"/>
    <mergeCell ref="E52:E53"/>
    <mergeCell ref="F52:H52"/>
    <mergeCell ref="F54:H56"/>
    <mergeCell ref="B57:B59"/>
    <mergeCell ref="C57:C59"/>
    <mergeCell ref="D57:D59"/>
    <mergeCell ref="F91:H91"/>
    <mergeCell ref="F95:H95"/>
    <mergeCell ref="E88:E89"/>
    <mergeCell ref="F88:H88"/>
    <mergeCell ref="D88:D89"/>
    <mergeCell ref="F94:H94"/>
    <mergeCell ref="F92:H92"/>
    <mergeCell ref="B73:B74"/>
    <mergeCell ref="C73:C74"/>
    <mergeCell ref="F78:H78"/>
    <mergeCell ref="F79:H79"/>
    <mergeCell ref="F80:H80"/>
    <mergeCell ref="A122:A135"/>
    <mergeCell ref="J91:J95"/>
    <mergeCell ref="F148:H148"/>
    <mergeCell ref="F110:H110"/>
    <mergeCell ref="F141:H141"/>
    <mergeCell ref="F120:H120"/>
    <mergeCell ref="F122:H122"/>
    <mergeCell ref="F123:H123"/>
    <mergeCell ref="F124:H124"/>
    <mergeCell ref="F125:H125"/>
    <mergeCell ref="F126:H126"/>
    <mergeCell ref="J98:J102"/>
    <mergeCell ref="F99:H99"/>
    <mergeCell ref="F100:H100"/>
    <mergeCell ref="F101:H101"/>
    <mergeCell ref="F104:H104"/>
    <mergeCell ref="F105:I105"/>
    <mergeCell ref="A106:J106"/>
    <mergeCell ref="A96:A102"/>
    <mergeCell ref="B96:B97"/>
    <mergeCell ref="D103:D104"/>
    <mergeCell ref="E103:E104"/>
    <mergeCell ref="J96:J97"/>
    <mergeCell ref="F103:H103"/>
    <mergeCell ref="F149:H149"/>
    <mergeCell ref="F150:H150"/>
    <mergeCell ref="F142:H142"/>
    <mergeCell ref="F143:H143"/>
    <mergeCell ref="A103:A104"/>
    <mergeCell ref="F139:H139"/>
    <mergeCell ref="F140:H140"/>
    <mergeCell ref="A107:J107"/>
    <mergeCell ref="B108:B109"/>
    <mergeCell ref="C108:C109"/>
    <mergeCell ref="D108:D109"/>
    <mergeCell ref="E108:E109"/>
    <mergeCell ref="F111:H111"/>
    <mergeCell ref="F112:H112"/>
    <mergeCell ref="F113:H113"/>
    <mergeCell ref="F114:H114"/>
    <mergeCell ref="F115:H115"/>
    <mergeCell ref="F116:H116"/>
    <mergeCell ref="F118:H118"/>
    <mergeCell ref="J103:J104"/>
    <mergeCell ref="J108:J109"/>
    <mergeCell ref="E122:E126"/>
    <mergeCell ref="F117:H117"/>
    <mergeCell ref="A121:J121"/>
    <mergeCell ref="A77:A89"/>
    <mergeCell ref="F77:H77"/>
    <mergeCell ref="F86:H86"/>
    <mergeCell ref="F87:I87"/>
    <mergeCell ref="A62:A75"/>
    <mergeCell ref="B62:B67"/>
    <mergeCell ref="C62:C67"/>
    <mergeCell ref="D62:D67"/>
    <mergeCell ref="E62:E67"/>
    <mergeCell ref="B68:B69"/>
    <mergeCell ref="B88:B89"/>
    <mergeCell ref="E68:E69"/>
    <mergeCell ref="F68:H68"/>
    <mergeCell ref="F75:H75"/>
    <mergeCell ref="F69:H69"/>
    <mergeCell ref="A76:J76"/>
    <mergeCell ref="D73:D74"/>
    <mergeCell ref="E73:E74"/>
    <mergeCell ref="D68:D69"/>
    <mergeCell ref="F89:H89"/>
    <mergeCell ref="F81:H81"/>
    <mergeCell ref="J88:J89"/>
    <mergeCell ref="C68:C69"/>
    <mergeCell ref="J122:J126"/>
    <mergeCell ref="J110:J114"/>
    <mergeCell ref="B115:B117"/>
    <mergeCell ref="C115:C117"/>
    <mergeCell ref="D115:D117"/>
    <mergeCell ref="E115:E117"/>
    <mergeCell ref="J115:J117"/>
    <mergeCell ref="J68:J69"/>
    <mergeCell ref="J73:J74"/>
    <mergeCell ref="J70:J71"/>
    <mergeCell ref="D96:D97"/>
    <mergeCell ref="E96:E97"/>
    <mergeCell ref="F96:H96"/>
    <mergeCell ref="F97:H97"/>
    <mergeCell ref="B98:B102"/>
    <mergeCell ref="C98:C102"/>
    <mergeCell ref="D98:D102"/>
    <mergeCell ref="E98:E102"/>
    <mergeCell ref="F98:H98"/>
    <mergeCell ref="F102:H102"/>
    <mergeCell ref="F90:I90"/>
    <mergeCell ref="F93:H93"/>
    <mergeCell ref="C96:C97"/>
    <mergeCell ref="B103:B104"/>
    <mergeCell ref="F61:H61"/>
    <mergeCell ref="F82:H82"/>
    <mergeCell ref="F83:H83"/>
    <mergeCell ref="F84:H84"/>
    <mergeCell ref="J77:J84"/>
    <mergeCell ref="B77:B85"/>
    <mergeCell ref="D77:D85"/>
    <mergeCell ref="C77:C85"/>
    <mergeCell ref="E77:E85"/>
    <mergeCell ref="F85:H85"/>
    <mergeCell ref="J62:J67"/>
    <mergeCell ref="F64:H64"/>
    <mergeCell ref="F65:H65"/>
    <mergeCell ref="F66:H66"/>
    <mergeCell ref="F67:H67"/>
    <mergeCell ref="F63:H63"/>
    <mergeCell ref="F62:H62"/>
    <mergeCell ref="A118:A120"/>
    <mergeCell ref="B118:B119"/>
    <mergeCell ref="C118:C119"/>
    <mergeCell ref="D118:D119"/>
    <mergeCell ref="E118:E119"/>
    <mergeCell ref="J118:J119"/>
    <mergeCell ref="F119:H119"/>
    <mergeCell ref="F131:H131"/>
    <mergeCell ref="B127:B135"/>
    <mergeCell ref="C127:C135"/>
    <mergeCell ref="D127:D135"/>
    <mergeCell ref="E127:E135"/>
    <mergeCell ref="F127:H127"/>
    <mergeCell ref="J127:J135"/>
    <mergeCell ref="F128:H128"/>
    <mergeCell ref="F129:H129"/>
    <mergeCell ref="F130:H130"/>
    <mergeCell ref="F132:H132"/>
    <mergeCell ref="F133:H133"/>
    <mergeCell ref="F134:H134"/>
    <mergeCell ref="F135:H135"/>
    <mergeCell ref="B122:B126"/>
    <mergeCell ref="C122:C126"/>
    <mergeCell ref="D122:D126"/>
    <mergeCell ref="A136:J136"/>
    <mergeCell ref="A137:A144"/>
    <mergeCell ref="B137:B144"/>
    <mergeCell ref="C137:C144"/>
    <mergeCell ref="D137:D144"/>
    <mergeCell ref="E137:E144"/>
    <mergeCell ref="J137:J144"/>
    <mergeCell ref="A145:A150"/>
    <mergeCell ref="B145:B147"/>
    <mergeCell ref="C145:C147"/>
    <mergeCell ref="D145:D147"/>
    <mergeCell ref="E145:E147"/>
    <mergeCell ref="J145:J147"/>
    <mergeCell ref="F147:H147"/>
    <mergeCell ref="B148:B150"/>
    <mergeCell ref="C148:C150"/>
    <mergeCell ref="D148:D150"/>
    <mergeCell ref="E148:E150"/>
    <mergeCell ref="J148:J150"/>
    <mergeCell ref="F137:H137"/>
    <mergeCell ref="F138:H138"/>
    <mergeCell ref="F144:H144"/>
    <mergeCell ref="F145:H145"/>
    <mergeCell ref="F146:H146"/>
    <mergeCell ref="C163:E163"/>
    <mergeCell ref="C164:E164"/>
    <mergeCell ref="C165:E165"/>
    <mergeCell ref="A151:J151"/>
    <mergeCell ref="B152:B153"/>
    <mergeCell ref="C152:C153"/>
    <mergeCell ref="D152:D153"/>
    <mergeCell ref="E152:E153"/>
    <mergeCell ref="F152:H152"/>
    <mergeCell ref="J152:J153"/>
    <mergeCell ref="F153:H153"/>
    <mergeCell ref="A158:J158"/>
    <mergeCell ref="A159:A161"/>
    <mergeCell ref="B160:B161"/>
    <mergeCell ref="C160:C161"/>
    <mergeCell ref="D160:D161"/>
    <mergeCell ref="E160:E161"/>
    <mergeCell ref="F160:H160"/>
    <mergeCell ref="F161:H161"/>
    <mergeCell ref="F159:I159"/>
    <mergeCell ref="B154:B155"/>
    <mergeCell ref="F154:H154"/>
    <mergeCell ref="F155:H155"/>
    <mergeCell ref="A152:A157"/>
    <mergeCell ref="J154:J155"/>
    <mergeCell ref="J156:J157"/>
    <mergeCell ref="C154:C155"/>
    <mergeCell ref="D154:D155"/>
    <mergeCell ref="E154:E155"/>
    <mergeCell ref="F156:H156"/>
    <mergeCell ref="F157:H157"/>
    <mergeCell ref="B156:B157"/>
    <mergeCell ref="C156:C157"/>
    <mergeCell ref="D156:D157"/>
    <mergeCell ref="E156:E157"/>
  </mergeCells>
  <conditionalFormatting sqref="E96:E110 J96:J110 E115:E118 J115:J122 E120:E122">
    <cfRule type="expression" dxfId="4" priority="3">
      <formula>AND(OR($E96&gt;110%,$E96&lt;90%),ISBLANK($J96))</formula>
    </cfRule>
  </conditionalFormatting>
  <conditionalFormatting sqref="E127:E132 J127:J132">
    <cfRule type="expression" dxfId="3" priority="2">
      <formula>AND(OR($E127&gt;110%,$E127&lt;90%),ISBLANK($J127))</formula>
    </cfRule>
  </conditionalFormatting>
  <conditionalFormatting sqref="I11:J20">
    <cfRule type="expression" dxfId="2" priority="6">
      <formula>AND(OR($I11&gt;110%,$I11&lt;90%),ISBLANK($J11))</formula>
    </cfRule>
  </conditionalFormatting>
  <conditionalFormatting sqref="J23:J54 E23:E57 J57 E60:E77 J60:J77 E86:E91 J86:J91">
    <cfRule type="expression" dxfId="1" priority="4">
      <formula>AND(OR($E23&gt;110%,$E23&lt;90%),ISBLANK($J23))</formula>
    </cfRule>
  </conditionalFormatting>
  <conditionalFormatting sqref="J136:J154 E136:E160 J156 J158:J161">
    <cfRule type="expression" dxfId="0" priority="1">
      <formula>AND(OR($E136&gt;110%,$E136&lt;90%),ISBLANK($J136))</formula>
    </cfRule>
  </conditionalFormatting>
  <pageMargins left="0.7" right="0.7" top="0.75" bottom="0.75" header="0.3" footer="0.3"/>
  <pageSetup paperSize="9" scale="52" fitToHeight="0" orientation="landscape" horizontalDpi="4294967294" verticalDpi="4294967294" r:id="rId1"/>
  <rowBreaks count="6" manualBreakCount="6">
    <brk id="20" max="9" man="1"/>
    <brk id="41" max="9" man="1"/>
    <brk id="67" max="9" man="1"/>
    <brk id="75" max="9" man="1"/>
    <brk id="95" max="9" man="1"/>
    <brk id="105"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79ea8c-94e7-4ac3-ad24-e719cd518ca7">
      <Terms xmlns="http://schemas.microsoft.com/office/infopath/2007/PartnerControls"/>
    </lcf76f155ced4ddcb4097134ff3c332f>
    <TaxCatchAll xmlns="072ce068-4175-4039-9237-c84ccd8ef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C311530C69009498710FE53D46284C0" ma:contentTypeVersion="15" ma:contentTypeDescription="Kurkite naują dokumentą." ma:contentTypeScope="" ma:versionID="a295437bd622607f66ed0ee74b728135">
  <xsd:schema xmlns:xsd="http://www.w3.org/2001/XMLSchema" xmlns:xs="http://www.w3.org/2001/XMLSchema" xmlns:p="http://schemas.microsoft.com/office/2006/metadata/properties" xmlns:ns2="072ce068-4175-4039-9237-c84ccd8efbb8" xmlns:ns3="2a79ea8c-94e7-4ac3-ad24-e719cd518ca7" targetNamespace="http://schemas.microsoft.com/office/2006/metadata/properties" ma:root="true" ma:fieldsID="236331b9c8c37062e6daa768b0173728" ns2:_="" ns3:_="">
    <xsd:import namespace="072ce068-4175-4039-9237-c84ccd8efbb8"/>
    <xsd:import namespace="2a79ea8c-94e7-4ac3-ad24-e719cd518c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ce068-4175-4039-9237-c84ccd8efbb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stulpelis" ma:hidden="true" ma:list="{2f4d350d-329e-4c1c-ada6-00a1ab61c9ad}" ma:internalName="TaxCatchAll" ma:showField="CatchAllData" ma:web="072ce068-4175-4039-9237-c84ccd8efb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79ea8c-94e7-4ac3-ad24-e719cd518c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b7ced1d6-5e9a-439c-a443-2105458dd38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F33B6-2E65-4EA2-B2C2-E78C419F4233}">
  <ds:schemaRefs>
    <ds:schemaRef ds:uri="http://schemas.microsoft.com/office/2006/metadata/properties"/>
    <ds:schemaRef ds:uri="http://purl.org/dc/elements/1.1/"/>
    <ds:schemaRef ds:uri="2a79ea8c-94e7-4ac3-ad24-e719cd518ca7"/>
    <ds:schemaRef ds:uri="http://purl.org/dc/terms/"/>
    <ds:schemaRef ds:uri="072ce068-4175-4039-9237-c84ccd8efbb8"/>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6B8032E-397B-43FA-97EF-1A5A42BCF305}">
  <ds:schemaRefs>
    <ds:schemaRef ds:uri="http://schemas.microsoft.com/sharepoint/v3/contenttype/forms"/>
  </ds:schemaRefs>
</ds:datastoreItem>
</file>

<file path=customXml/itemProps3.xml><?xml version="1.0" encoding="utf-8"?>
<ds:datastoreItem xmlns:ds="http://schemas.openxmlformats.org/officeDocument/2006/customXml" ds:itemID="{4349889E-25D4-4BBD-8C27-1AF377799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ce068-4175-4039-9237-c84ccd8efbb8"/>
    <ds:schemaRef ds:uri="2a79ea8c-94e7-4ac3-ad24-e719cd518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Muziejai</vt:lpstr>
      <vt:lpstr>Muziejai!Print_Area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 Macijauskytė</dc:creator>
  <cp:keywords/>
  <dc:description/>
  <cp:lastModifiedBy>Neringa Mickevičiūtė</cp:lastModifiedBy>
  <cp:revision/>
  <cp:lastPrinted>2025-02-03T08:09:33Z</cp:lastPrinted>
  <dcterms:created xsi:type="dcterms:W3CDTF">2019-05-23T09:01:06Z</dcterms:created>
  <dcterms:modified xsi:type="dcterms:W3CDTF">2025-02-10T14:14:19Z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0x010100BC311530C69009498710FE53D46284C0</vt:lpwstr>
  </property>
  <property fmtid="{D5CDD505-2E9C-101B-9397-08002B2CF9AE}" pid="3" name="MediaServiceImageTags">
    <vt:lpwstr/>
  </property>
</Properties>
</file>